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95" windowHeight="2325" activeTab="2"/>
  </bookViews>
  <sheets>
    <sheet name="з коміс." sheetId="1" r:id="rId1"/>
    <sheet name="без коміс." sheetId="2" r:id="rId2"/>
    <sheet name="Структ. без коміс. " sheetId="3" r:id="rId3"/>
    <sheet name="Лист2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'без коміс.'!$A$1:$L$57</definedName>
    <definedName name="_xlnm.Print_Area" localSheetId="0">'з коміс.'!$A$1:$L$57</definedName>
    <definedName name="_xlnm.Print_Area" localSheetId="2">'Структ. без коміс. '!$A$1:$L$56</definedName>
  </definedNames>
  <calcPr fullCalcOnLoad="1"/>
</workbook>
</file>

<file path=xl/sharedStrings.xml><?xml version="1.0" encoding="utf-8"?>
<sst xmlns="http://schemas.openxmlformats.org/spreadsheetml/2006/main" count="245" uniqueCount="77">
  <si>
    <t>№ з/п</t>
  </si>
  <si>
    <t>Показник</t>
  </si>
  <si>
    <t>Фактично</t>
  </si>
  <si>
    <t>Передбачено чинним тарифом</t>
  </si>
  <si>
    <t>грн/куб. м</t>
  </si>
  <si>
    <t>А</t>
  </si>
  <si>
    <t>Б</t>
  </si>
  <si>
    <t>Виробнича собівартість, усього, зокрема:</t>
  </si>
  <si>
    <t>прямі матеріальні витрати, зокрема:</t>
  </si>
  <si>
    <t>послуги сторонніх підприємств з очистки стоків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</si>
  <si>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</si>
  <si>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</si>
  <si>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</si>
  <si>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</si>
  <si>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амортизація основних виробничих засобів та нематеріальних активів, безпосередньо пов’язаних із наданням послуги</t>
  </si>
  <si>
    <t>інші прямі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</si>
  <si>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</si>
  <si>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</si>
  <si>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</si>
  <si>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</si>
  <si>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</si>
  <si>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</si>
  <si>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</si>
  <si>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</si>
  <si>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</si>
  <si>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</si>
  <si>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</si>
  <si>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на розвиток виробництва (виробничі інвестиції)</t>
  </si>
  <si>
    <t>Вартість водовідведення споживачам за відповідними тарифами</t>
  </si>
  <si>
    <t>населення</t>
  </si>
  <si>
    <t>бюджетних установ та організацій</t>
  </si>
  <si>
    <t>інших споживачів</t>
  </si>
  <si>
    <t>інших водопровідно-каналізаційних господарств</t>
  </si>
  <si>
    <t>Середньозважений тариф</t>
  </si>
  <si>
    <t>(керівник)</t>
  </si>
  <si>
    <t>(підпис)</t>
  </si>
  <si>
    <t>ініціали, прізвище</t>
  </si>
  <si>
    <t xml:space="preserve"> 1.1</t>
  </si>
  <si>
    <t xml:space="preserve"> 1.1.1</t>
  </si>
  <si>
    <t xml:space="preserve"> 1.1.2</t>
  </si>
  <si>
    <t xml:space="preserve"> 1.1.3</t>
  </si>
  <si>
    <t xml:space="preserve"> 1.2</t>
  </si>
  <si>
    <t xml:space="preserve"> 1.3</t>
  </si>
  <si>
    <t>єдиний внесок на загальнообов’язкове державне соціальне страхування працівників</t>
  </si>
  <si>
    <t xml:space="preserve"> 1.3.1</t>
  </si>
  <si>
    <t xml:space="preserve"> 1.3.2</t>
  </si>
  <si>
    <t xml:space="preserve"> 1.3.3</t>
  </si>
  <si>
    <t xml:space="preserve"> 1.4</t>
  </si>
  <si>
    <t xml:space="preserve"> 8.1</t>
  </si>
  <si>
    <t xml:space="preserve"> 8.2</t>
  </si>
  <si>
    <t xml:space="preserve"> 8.2.1</t>
  </si>
  <si>
    <t xml:space="preserve"> 8.2.2</t>
  </si>
  <si>
    <t xml:space="preserve"> 8.2.3</t>
  </si>
  <si>
    <t xml:space="preserve"> 8.2.4</t>
  </si>
  <si>
    <t>Обсяг водовідведення споживачам, усього, зокрема на потреби (тис. куб. м):</t>
  </si>
  <si>
    <t xml:space="preserve"> 10.1</t>
  </si>
  <si>
    <t xml:space="preserve"> 10.2</t>
  </si>
  <si>
    <t xml:space="preserve"> 10.3</t>
  </si>
  <si>
    <t xml:space="preserve"> 10.4</t>
  </si>
  <si>
    <t>(без податку на додану вартість)</t>
  </si>
  <si>
    <t>усього, тис. грн</t>
  </si>
  <si>
    <t>______________</t>
  </si>
  <si>
    <t xml:space="preserve">  </t>
  </si>
  <si>
    <t>Загальновиробничі витрати</t>
  </si>
  <si>
    <t>(назва суб"єкта господарювання)</t>
  </si>
  <si>
    <t>КП "Прилукитепловодопостачання"</t>
  </si>
  <si>
    <r>
      <t xml:space="preserve">Плановий період </t>
    </r>
    <r>
      <rPr>
        <u val="single"/>
        <sz val="11"/>
        <color indexed="8"/>
        <rFont val="Times New Roman"/>
        <family val="1"/>
      </rPr>
      <t>2020</t>
    </r>
    <r>
      <rPr>
        <sz val="11"/>
        <color indexed="8"/>
        <rFont val="Times New Roman"/>
        <family val="1"/>
      </rPr>
      <t xml:space="preserve"> рік</t>
    </r>
  </si>
  <si>
    <r>
      <t xml:space="preserve">базовий період </t>
    </r>
    <r>
      <rPr>
        <u val="single"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 xml:space="preserve"> рік</t>
    </r>
  </si>
  <si>
    <r>
      <t>попередній до базового</t>
    </r>
    <r>
      <rPr>
        <u val="single"/>
        <sz val="11"/>
        <color indexed="8"/>
        <rFont val="Times New Roman"/>
        <family val="1"/>
      </rPr>
      <t>2018</t>
    </r>
    <r>
      <rPr>
        <sz val="11"/>
        <color indexed="8"/>
        <rFont val="Times New Roman"/>
        <family val="1"/>
      </rPr>
      <t xml:space="preserve"> рік</t>
    </r>
  </si>
  <si>
    <t>інше використання прибутку (поповнення обігових коштів)</t>
  </si>
  <si>
    <t>А. Гавриш</t>
  </si>
  <si>
    <t>Директор</t>
  </si>
  <si>
    <r>
      <t xml:space="preserve">Плановий період </t>
    </r>
    <r>
      <rPr>
        <u val="single"/>
        <sz val="11"/>
        <color indexed="8"/>
        <rFont val="Times New Roman"/>
        <family val="1"/>
      </rPr>
      <t>2024</t>
    </r>
    <r>
      <rPr>
        <sz val="11"/>
        <color indexed="8"/>
        <rFont val="Times New Roman"/>
        <family val="1"/>
      </rPr>
      <t xml:space="preserve"> рік</t>
    </r>
  </si>
  <si>
    <t>РОЗРАХУНОК
коригування повної собівартості та середньозваженого тарифу на послугу з централізованого водовідведення (без урахування вартості послуг банка за прийом платежів від населення)</t>
  </si>
  <si>
    <t>РОЗРАХУНОК
коригування повної собівартості та середньозваженого тарифу на послугу з централізованого водовідведення ( з урахуванням вартості послуг банка за прийом платежів від населення)</t>
  </si>
  <si>
    <t xml:space="preserve"> СТРУКТУРА
тарифів на послугу з централізованого водовідведення  КП "Прилукитепловодопостачання"</t>
  </si>
  <si>
    <t xml:space="preserve">                Директор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</si>
</sst>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>
        <color rgb="FF000000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" fontId="44" fillId="0" borderId="12" xfId="0" applyNumberFormat="1" applyFont="1" applyBorder="1" applyAlignment="1">
      <alignment horizontal="center" vertical="top" wrapText="1"/>
    </xf>
    <xf numFmtId="14" fontId="44" fillId="0" borderId="12" xfId="0" applyNumberFormat="1" applyFont="1" applyBorder="1" applyAlignment="1">
      <alignment horizontal="center" vertical="top" wrapText="1"/>
    </xf>
    <xf numFmtId="178" fontId="3" fillId="0" borderId="12" xfId="0" applyNumberFormat="1" applyFont="1" applyBorder="1" applyAlignment="1">
      <alignment vertical="top" wrapText="1"/>
    </xf>
    <xf numFmtId="176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" fontId="45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2" fontId="3" fillId="0" borderId="12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2" fillId="33" borderId="12" xfId="0" applyNumberFormat="1" applyFont="1" applyFill="1" applyBorder="1" applyAlignment="1">
      <alignment vertical="top" wrapText="1"/>
    </xf>
    <xf numFmtId="2" fontId="2" fillId="0" borderId="12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44" fillId="0" borderId="14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2" fontId="4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/>
    </xf>
    <xf numFmtId="177" fontId="43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2" fontId="43" fillId="0" borderId="12" xfId="0" applyNumberFormat="1" applyFont="1" applyBorder="1" applyAlignment="1">
      <alignment vertical="center"/>
    </xf>
    <xf numFmtId="2" fontId="46" fillId="0" borderId="12" xfId="0" applyNumberFormat="1" applyFont="1" applyBorder="1" applyAlignment="1">
      <alignment vertical="center"/>
    </xf>
    <xf numFmtId="2" fontId="46" fillId="0" borderId="12" xfId="0" applyNumberFormat="1" applyFont="1" applyBorder="1" applyAlignment="1">
      <alignment/>
    </xf>
    <xf numFmtId="177" fontId="43" fillId="0" borderId="12" xfId="0" applyNumberFormat="1" applyFont="1" applyBorder="1" applyAlignment="1">
      <alignment vertical="center"/>
    </xf>
    <xf numFmtId="177" fontId="46" fillId="0" borderId="12" xfId="0" applyNumberFormat="1" applyFont="1" applyBorder="1" applyAlignment="1">
      <alignment vertical="center"/>
    </xf>
    <xf numFmtId="2" fontId="43" fillId="0" borderId="0" xfId="0" applyNumberFormat="1" applyFont="1" applyAlignment="1">
      <alignment/>
    </xf>
    <xf numFmtId="177" fontId="46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vertical="center" wrapText="1"/>
    </xf>
    <xf numFmtId="177" fontId="3" fillId="0" borderId="15" xfId="0" applyNumberFormat="1" applyFont="1" applyBorder="1" applyAlignment="1">
      <alignment vertical="center" wrapText="1"/>
    </xf>
    <xf numFmtId="178" fontId="0" fillId="0" borderId="0" xfId="0" applyNumberFormat="1" applyAlignment="1">
      <alignment/>
    </xf>
    <xf numFmtId="177" fontId="2" fillId="0" borderId="15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/>
    </xf>
    <xf numFmtId="178" fontId="2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top" wrapText="1"/>
    </xf>
    <xf numFmtId="2" fontId="46" fillId="0" borderId="12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6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3" fillId="0" borderId="17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.%20&#1056;&#1110;&#1095;&#1085;&#1080;&#1081;%20&#1087;&#1083;&#1072;&#1085;.xl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5;&#1083;&#1080;&#1094;&#1072;\&#1058;&#1072;&#1088;&#1080;&#1092;&#1080;\&#1058;&#1072;&#1088;&#1080;&#1092;&#1080;%20%202020\&#1044;&#1054;&#1044;&#1040;&#1058;&#1050;&#1048;%20&#1044;&#1054;%20&#1058;&#1040;&#1056;&#1048;&#1060;&#1059;%20&#1042;&#1054;&#1044;&#1040;\&#1044;&#1086;&#1076;&#1072;&#1090;&#1086;&#1082;%2020%20&#1077;&#1083;&#1077;&#1082;&#1090;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0%20&#1077;&#1083;&#1077;&#1082;&#1090;&#1088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5;&#1083;&#1080;&#1094;&#1072;\&#1058;&#1072;&#1088;&#1080;&#1092;&#1080;\&#1058;&#1072;&#1088;&#1080;&#1092;&#1080;%20%202020\2&#1076;_&#1057;&#1090;&#1088;&#1091;&#1082;&#1090;&#1091;&#1088;&#1072;%20&#1087;&#1077;&#1088;&#1089;.%20&#1090;&#1072;%20&#1060;&#1054;&#1055;%20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5;&#1083;&#1080;&#1094;&#1072;\&#1058;&#1072;&#1088;&#1080;&#1092;&#1080;\&#1058;&#1072;&#1088;&#1080;&#1092;&#1080;%20%202020\&#1040;&#1084;&#1086;&#1088;&#1090;&#1080;&#1072;&#1094;&#1110;&#1103;20\&#1040;&#1084;&#1086;&#1088;&#1090;&#1080;&#1079;&#1072;&#1094;&#1110;&#1103;%202020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1%20&#1079;&#1072;&#1075;%20&#1074;&#1080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2%20&#1072;&#1076;&#1084;&#1110;&#10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5;&#1083;&#1080;&#1094;&#1072;\&#1058;&#1072;&#1088;&#1080;&#1092;&#1080;\&#1058;&#1072;&#1088;&#1080;&#1092;&#1080;%20%202020\&#1055;&#1086;&#1089;&#1083;&#1091;&#1075;&#1080;%20&#1089;&#1090;&#1086;&#1088;&#1086;&#1085;&#1085;&#1110;&#1093;%20&#1086;&#1088;&#1075;&#1072;&#1085;&#1110;&#1079;&#1072;&#1094;&#1110;&#1081;\&#1110;&#1085;&#1096;&#1110;%20&#1087;&#1088;&#1103;&#1084;&#1110;%20&#1074;&#1080;&#1090;&#1088;&#1072;&#1090;&#1080;%20&#1082;&#1072;&#1085;&#1072;&#1083;%202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5;&#1083;&#1080;&#1094;&#1072;\&#1058;&#1072;&#1088;&#1080;&#1092;&#1080;\&#1058;&#1072;&#1088;&#1080;&#1092;&#1080;%20%202020\&#1084;&#1072;&#1090;&#1077;&#1088;&#1110;&#1072;&#1083;&#1080;%20&#1090;&#1072;&#1088;&#1080;&#1092;\&#1057;&#1074;&#1086;&#1076;%20&#1084;&#1072;&#1090;&#1077;&#1088;.&#1074;&#1080;&#1090;&#1088;&#1072;&#1090;2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.23%20&#1079;&#1073;&#109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0">
          <cell r="I30">
            <v>906.65</v>
          </cell>
        </row>
        <row r="31">
          <cell r="I31">
            <v>75.47</v>
          </cell>
        </row>
        <row r="32">
          <cell r="I32">
            <v>211.69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арт.акт.ел."/>
      <sheetName val="Лист1 (пропуск очистка)"/>
      <sheetName val="Лист3"/>
    </sheetNames>
    <sheetDataSet>
      <sheetData sheetId="0">
        <row r="18">
          <cell r="J18">
            <v>5485.03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арт.акт.ел."/>
      <sheetName val="Лист1 (пропуск очистка)"/>
      <sheetName val="Лист3"/>
    </sheetNames>
    <sheetDataSet>
      <sheetData sheetId="0">
        <row r="18">
          <cell r="J18">
            <v>13674.1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ротка інструкція"/>
      <sheetName val="1_РОЗПОДІЛ ПЕРСОНАЛУ"/>
      <sheetName val="2_Вихідні дані"/>
      <sheetName val="3_Розрахунок ФОП(опал)"/>
      <sheetName val="4_Розрахунок ФОП(міжопал)"/>
      <sheetName val="5_Зведені дані"/>
      <sheetName val="Печать(опал)"/>
      <sheetName val="Печать(міжопал)"/>
      <sheetName val="ФОП опал."/>
      <sheetName val="ФОП міжопал."/>
      <sheetName val="Зведені дані 2"/>
      <sheetName val="Зведені дані"/>
      <sheetName val="Зведені дані 3"/>
      <sheetName val="не вкл.в розр."/>
      <sheetName val="Чис.авт.опал."/>
      <sheetName val="прож.мінім"/>
      <sheetName val="Розпод.ВВ"/>
      <sheetName val="Лист1"/>
    </sheetNames>
    <sheetDataSet>
      <sheetData sheetId="12">
        <row r="9">
          <cell r="I9">
            <v>11482610.999999996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ода "/>
      <sheetName val="ВВідведення трансп."/>
      <sheetName val="ВВідведення очистка2"/>
      <sheetName val="овм бух2"/>
      <sheetName val="ввідведеннязбут2"/>
      <sheetName val="ВП збут2"/>
      <sheetName val="вв центр.2"/>
      <sheetName val="ОВМ центр.2"/>
      <sheetName val="ВПцентр.2"/>
      <sheetName val="ВП інщі2"/>
      <sheetName val="тепло вироб.центр."/>
      <sheetName val="тепло транспорт.без ЦТП"/>
      <sheetName val="теплопостачання транспортування"/>
      <sheetName val="ЦТП "/>
      <sheetName val="тепло г.в.цент.посл."/>
      <sheetName val="тепло опал.цент.посл"/>
      <sheetName val="розподільні"/>
      <sheetName val="вузли обліку"/>
      <sheetName val="Лист1"/>
      <sheetName val="загальновир"/>
      <sheetName val="адмін "/>
      <sheetName val="Лист2"/>
    </sheetNames>
    <sheetDataSet>
      <sheetData sheetId="0">
        <row r="15">
          <cell r="O15">
            <v>1406346.5042234762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H14">
            <v>178.1352942005696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H11">
            <v>1964.7485814842914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прямі"/>
      <sheetName val="опалення"/>
      <sheetName val="Акт асф."/>
      <sheetName val="Розр.асф."/>
      <sheetName val="Лист1"/>
    </sheetNames>
    <sheetDataSet>
      <sheetData sheetId="0">
        <row r="18">
          <cell r="F18">
            <v>570.35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ат"/>
      <sheetName val="Лист2"/>
      <sheetName val="Лист3"/>
    </sheetNames>
    <sheetDataSet>
      <sheetData sheetId="0">
        <row r="18">
          <cell r="E18">
            <v>406.98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 коміс."/>
      <sheetName val="без коміс."/>
      <sheetName val="Лист2"/>
      <sheetName val="Лист3"/>
      <sheetName val="Лист1"/>
    </sheetNames>
    <sheetDataSet>
      <sheetData sheetId="0">
        <row r="13">
          <cell r="H13">
            <v>529.1992212219791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24">
      <selection activeCell="J28" sqref="J28"/>
    </sheetView>
  </sheetViews>
  <sheetFormatPr defaultColWidth="9.140625" defaultRowHeight="12.75"/>
  <cols>
    <col min="1" max="1" width="8.7109375" style="0" customWidth="1"/>
    <col min="2" max="2" width="30.421875" style="0" customWidth="1"/>
    <col min="3" max="3" width="9.8515625" style="0" customWidth="1"/>
    <col min="5" max="5" width="10.00390625" style="0" customWidth="1"/>
    <col min="6" max="6" width="8.7109375" style="0" customWidth="1"/>
    <col min="7" max="7" width="9.57421875" style="0" customWidth="1"/>
    <col min="8" max="8" width="9.421875" style="0" customWidth="1"/>
    <col min="9" max="9" width="9.28125" style="0" customWidth="1"/>
    <col min="10" max="10" width="9.00390625" style="0" customWidth="1"/>
    <col min="11" max="11" width="10.00390625" style="0" customWidth="1"/>
  </cols>
  <sheetData>
    <row r="1" spans="1:10" ht="15.75" customHeight="1" hidden="1">
      <c r="A1" s="2"/>
      <c r="B1" s="2"/>
      <c r="C1" s="2"/>
      <c r="D1" s="2"/>
      <c r="E1" s="2"/>
      <c r="F1" s="2"/>
      <c r="G1" s="2"/>
      <c r="H1" s="21"/>
      <c r="I1" s="21"/>
      <c r="J1" s="21"/>
    </row>
    <row r="2" spans="1:10" ht="15.75" customHeight="1" hidden="1">
      <c r="A2" s="2"/>
      <c r="B2" s="2"/>
      <c r="C2" s="2"/>
      <c r="D2" s="2"/>
      <c r="E2" s="2"/>
      <c r="F2" s="2"/>
      <c r="G2" s="2"/>
      <c r="H2" s="21"/>
      <c r="I2" s="21"/>
      <c r="J2" s="21"/>
    </row>
    <row r="3" spans="1:10" ht="13.5" customHeight="1" hidden="1">
      <c r="A3" s="2"/>
      <c r="B3" s="2"/>
      <c r="C3" s="2"/>
      <c r="D3" s="2"/>
      <c r="E3" s="2"/>
      <c r="F3" s="2"/>
      <c r="G3" s="2"/>
      <c r="H3" s="22"/>
      <c r="I3" s="23"/>
      <c r="J3" s="21"/>
    </row>
    <row r="4" spans="1:10" ht="44.25" customHeight="1">
      <c r="A4" s="80" t="s">
        <v>74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.75" customHeight="1">
      <c r="A5" s="18"/>
      <c r="B5" s="19"/>
      <c r="C5" s="84" t="s">
        <v>65</v>
      </c>
      <c r="D5" s="84"/>
      <c r="E5" s="84"/>
      <c r="F5" s="84"/>
      <c r="G5" s="19"/>
      <c r="H5" s="19"/>
      <c r="I5" s="19"/>
      <c r="J5" s="19"/>
    </row>
    <row r="6" spans="1:10" ht="18.75" customHeight="1">
      <c r="A6" s="18"/>
      <c r="B6" s="19"/>
      <c r="C6" s="83" t="s">
        <v>64</v>
      </c>
      <c r="D6" s="83"/>
      <c r="E6" s="83"/>
      <c r="F6" s="83"/>
      <c r="G6" s="19"/>
      <c r="H6" s="19"/>
      <c r="I6" s="19"/>
      <c r="J6" s="19"/>
    </row>
    <row r="7" spans="1:10" ht="19.5" customHeight="1">
      <c r="A7" s="18"/>
      <c r="B7" s="19"/>
      <c r="C7" s="19"/>
      <c r="D7" s="83"/>
      <c r="E7" s="83"/>
      <c r="F7" s="19"/>
      <c r="G7" s="19"/>
      <c r="H7" s="19"/>
      <c r="I7" s="19"/>
      <c r="J7" s="19"/>
    </row>
    <row r="8" spans="1:10" ht="15">
      <c r="A8" s="2"/>
      <c r="B8" s="2"/>
      <c r="C8" s="2"/>
      <c r="D8" s="2"/>
      <c r="E8" s="2"/>
      <c r="F8" s="2"/>
      <c r="G8" s="85" t="s">
        <v>59</v>
      </c>
      <c r="H8" s="85"/>
      <c r="I8" s="85"/>
      <c r="J8" s="85"/>
    </row>
    <row r="9" spans="1:12" ht="16.5" customHeight="1">
      <c r="A9" s="82" t="s">
        <v>0</v>
      </c>
      <c r="B9" s="82" t="s">
        <v>1</v>
      </c>
      <c r="C9" s="82" t="s">
        <v>2</v>
      </c>
      <c r="D9" s="82"/>
      <c r="E9" s="82"/>
      <c r="F9" s="82"/>
      <c r="G9" s="82" t="s">
        <v>3</v>
      </c>
      <c r="H9" s="82"/>
      <c r="I9" s="82" t="s">
        <v>66</v>
      </c>
      <c r="J9" s="88"/>
      <c r="K9" s="82" t="s">
        <v>72</v>
      </c>
      <c r="L9" s="82"/>
    </row>
    <row r="10" spans="1:12" ht="37.5" customHeight="1">
      <c r="A10" s="82"/>
      <c r="B10" s="82"/>
      <c r="C10" s="82" t="s">
        <v>68</v>
      </c>
      <c r="D10" s="82"/>
      <c r="E10" s="82" t="s">
        <v>67</v>
      </c>
      <c r="F10" s="82"/>
      <c r="G10" s="82"/>
      <c r="H10" s="82"/>
      <c r="I10" s="82"/>
      <c r="J10" s="88"/>
      <c r="K10" s="82"/>
      <c r="L10" s="82"/>
    </row>
    <row r="11" spans="1:12" ht="39" customHeight="1">
      <c r="A11" s="82"/>
      <c r="B11" s="82"/>
      <c r="C11" s="20" t="s">
        <v>60</v>
      </c>
      <c r="D11" s="20" t="s">
        <v>4</v>
      </c>
      <c r="E11" s="20" t="s">
        <v>60</v>
      </c>
      <c r="F11" s="20" t="s">
        <v>4</v>
      </c>
      <c r="G11" s="20" t="s">
        <v>60</v>
      </c>
      <c r="H11" s="20" t="s">
        <v>4</v>
      </c>
      <c r="I11" s="20" t="s">
        <v>60</v>
      </c>
      <c r="J11" s="40" t="s">
        <v>4</v>
      </c>
      <c r="K11" s="45" t="s">
        <v>60</v>
      </c>
      <c r="L11" s="45" t="s">
        <v>4</v>
      </c>
    </row>
    <row r="12" spans="1:12" ht="15">
      <c r="A12" s="3" t="s">
        <v>5</v>
      </c>
      <c r="B12" s="4" t="s">
        <v>6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9">
        <v>8</v>
      </c>
      <c r="K12" s="57">
        <v>9</v>
      </c>
      <c r="L12" s="57">
        <v>10</v>
      </c>
    </row>
    <row r="13" spans="1:13" ht="30.75" customHeight="1">
      <c r="A13" s="13">
        <v>1</v>
      </c>
      <c r="B13" s="14" t="s">
        <v>7</v>
      </c>
      <c r="C13" s="32">
        <f>C14+C18+C19</f>
        <v>13304.14</v>
      </c>
      <c r="D13" s="30">
        <f>C13/$C$38</f>
        <v>10.153196880199031</v>
      </c>
      <c r="E13" s="32">
        <f>E14+E18+E19</f>
        <v>14917.6</v>
      </c>
      <c r="F13" s="30">
        <f>E13/$E$38</f>
        <v>12.495790787478745</v>
      </c>
      <c r="G13" s="32">
        <f>G14+G18+G19</f>
        <v>17210.71</v>
      </c>
      <c r="H13" s="30">
        <f>G13/$G$38</f>
        <v>13.151399141106168</v>
      </c>
      <c r="I13" s="32">
        <f>I14+I18+I19+I23</f>
        <v>22055.627218424044</v>
      </c>
      <c r="J13" s="66">
        <f>I13/$I$38</f>
        <v>18.474989502872354</v>
      </c>
      <c r="K13" s="32">
        <f>K14+K18+K19+K23</f>
        <v>30244.697218424044</v>
      </c>
      <c r="L13" s="64">
        <f>K13/$K$38</f>
        <v>25.3345986534072</v>
      </c>
      <c r="M13" s="68"/>
    </row>
    <row r="14" spans="1:12" ht="20.25" customHeight="1">
      <c r="A14" s="7" t="s">
        <v>37</v>
      </c>
      <c r="B14" s="5" t="s">
        <v>8</v>
      </c>
      <c r="C14" s="24">
        <f>C16+C17</f>
        <v>5320.0599999999995</v>
      </c>
      <c r="D14" s="24">
        <f aca="true" t="shared" si="0" ref="D14:D29">C14/$C$38</f>
        <v>4.060060747592227</v>
      </c>
      <c r="E14" s="9">
        <f>E16+E17</f>
        <v>5134.97</v>
      </c>
      <c r="F14" s="24">
        <f aca="true" t="shared" si="1" ref="F14:F29">E14/$E$38</f>
        <v>4.301329357267908</v>
      </c>
      <c r="G14" s="9">
        <f>G16+G17</f>
        <v>6184.58</v>
      </c>
      <c r="H14" s="24">
        <f aca="true" t="shared" si="2" ref="H14:H37">G14/$G$38</f>
        <v>4.725887549096021</v>
      </c>
      <c r="I14" s="9">
        <f>I16+I17</f>
        <v>5892.01</v>
      </c>
      <c r="J14" s="67">
        <f aca="true" t="shared" si="3" ref="J14:J28">I14/$I$38</f>
        <v>4.93546711788308</v>
      </c>
      <c r="K14" s="65">
        <f>K16+K17</f>
        <v>14081.08</v>
      </c>
      <c r="L14" s="44">
        <f aca="true" t="shared" si="4" ref="L14:L37">K14/$K$38</f>
        <v>11.795076268417922</v>
      </c>
    </row>
    <row r="15" spans="1:12" ht="32.25" customHeight="1">
      <c r="A15" s="8" t="s">
        <v>38</v>
      </c>
      <c r="B15" s="5" t="s">
        <v>9</v>
      </c>
      <c r="C15" s="28">
        <v>0</v>
      </c>
      <c r="D15" s="28">
        <f t="shared" si="0"/>
        <v>0</v>
      </c>
      <c r="E15" s="28">
        <v>0</v>
      </c>
      <c r="F15" s="28">
        <f>E15/$C$38</f>
        <v>0</v>
      </c>
      <c r="G15" s="28">
        <v>0</v>
      </c>
      <c r="H15" s="28">
        <f>G15/$C$38</f>
        <v>0</v>
      </c>
      <c r="I15" s="28">
        <v>0</v>
      </c>
      <c r="J15" s="67">
        <f t="shared" si="3"/>
        <v>0</v>
      </c>
      <c r="K15" s="58">
        <f>I15</f>
        <v>0</v>
      </c>
      <c r="L15" s="44">
        <f t="shared" si="4"/>
        <v>0</v>
      </c>
    </row>
    <row r="16" spans="1:13" ht="15">
      <c r="A16" s="8" t="s">
        <v>39</v>
      </c>
      <c r="B16" s="5" t="s">
        <v>10</v>
      </c>
      <c r="C16" s="9">
        <v>4732.62</v>
      </c>
      <c r="D16" s="24">
        <f t="shared" si="0"/>
        <v>3.61174962223545</v>
      </c>
      <c r="E16" s="6">
        <v>4617.22</v>
      </c>
      <c r="F16" s="24">
        <f t="shared" si="1"/>
        <v>3.8676338780878035</v>
      </c>
      <c r="G16" s="6">
        <v>4838.06</v>
      </c>
      <c r="H16" s="24">
        <f t="shared" si="2"/>
        <v>3.696957192853759</v>
      </c>
      <c r="I16" s="6">
        <f>'[10]Лист1'!$J$18</f>
        <v>5485.03</v>
      </c>
      <c r="J16" s="67">
        <f t="shared" si="3"/>
        <v>4.594558598101876</v>
      </c>
      <c r="K16" s="41">
        <f>'[2]Лист1'!$J$18</f>
        <v>13674.1</v>
      </c>
      <c r="L16" s="44">
        <f t="shared" si="4"/>
        <v>11.454167748636719</v>
      </c>
      <c r="M16" s="68"/>
    </row>
    <row r="17" spans="1:12" ht="17.25" customHeight="1">
      <c r="A17" s="8" t="s">
        <v>40</v>
      </c>
      <c r="B17" s="5" t="s">
        <v>11</v>
      </c>
      <c r="C17" s="6">
        <v>587.44</v>
      </c>
      <c r="D17" s="24">
        <f t="shared" si="0"/>
        <v>0.44831112535677764</v>
      </c>
      <c r="E17" s="6">
        <v>517.75</v>
      </c>
      <c r="F17" s="24">
        <f t="shared" si="1"/>
        <v>0.43369547918010404</v>
      </c>
      <c r="G17" s="6">
        <v>1346.52</v>
      </c>
      <c r="H17" s="24">
        <f t="shared" si="2"/>
        <v>1.028930356242263</v>
      </c>
      <c r="I17" s="35">
        <f>'[8]мат'!$E$18</f>
        <v>406.98</v>
      </c>
      <c r="J17" s="67">
        <f t="shared" si="3"/>
        <v>0.34090851978120473</v>
      </c>
      <c r="K17" s="58">
        <f aca="true" t="shared" si="5" ref="K17:K27">I17</f>
        <v>406.98</v>
      </c>
      <c r="L17" s="44">
        <f t="shared" si="4"/>
        <v>0.34090851978120473</v>
      </c>
    </row>
    <row r="18" spans="1:12" ht="16.5" customHeight="1">
      <c r="A18" s="7" t="s">
        <v>41</v>
      </c>
      <c r="B18" s="5" t="s">
        <v>12</v>
      </c>
      <c r="C18" s="6">
        <v>5204.76</v>
      </c>
      <c r="D18" s="24">
        <f t="shared" si="0"/>
        <v>3.972068318146435</v>
      </c>
      <c r="E18" s="6">
        <v>6308.82</v>
      </c>
      <c r="F18" s="24">
        <f t="shared" si="1"/>
        <v>5.284609778775517</v>
      </c>
      <c r="G18" s="6">
        <v>8205.92</v>
      </c>
      <c r="H18" s="24">
        <f t="shared" si="2"/>
        <v>6.270475142512188</v>
      </c>
      <c r="I18" s="24">
        <f>'[3]Зведені дані 3'!$I$9/1000</f>
        <v>11482.610999999997</v>
      </c>
      <c r="J18" s="67">
        <f t="shared" si="3"/>
        <v>9.618457711026041</v>
      </c>
      <c r="K18" s="58">
        <f t="shared" si="5"/>
        <v>11482.610999999997</v>
      </c>
      <c r="L18" s="44">
        <f t="shared" si="4"/>
        <v>9.618457711026041</v>
      </c>
    </row>
    <row r="19" spans="1:12" ht="16.5" customHeight="1">
      <c r="A19" s="7" t="s">
        <v>42</v>
      </c>
      <c r="B19" s="5" t="s">
        <v>13</v>
      </c>
      <c r="C19" s="24">
        <f>C20+C21+C22</f>
        <v>2779.32</v>
      </c>
      <c r="D19" s="24">
        <f t="shared" si="0"/>
        <v>2.121067814460369</v>
      </c>
      <c r="E19" s="24">
        <f>E20+E21+E22</f>
        <v>3473.81</v>
      </c>
      <c r="F19" s="24">
        <f t="shared" si="1"/>
        <v>2.9098516514353205</v>
      </c>
      <c r="G19" s="24">
        <f>G20+G21+G22</f>
        <v>2820.21</v>
      </c>
      <c r="H19" s="24">
        <f t="shared" si="2"/>
        <v>2.1550364494979597</v>
      </c>
      <c r="I19" s="24">
        <f>I20+I21+I22</f>
        <v>4502.870924223475</v>
      </c>
      <c r="J19" s="67">
        <f t="shared" si="3"/>
        <v>3.7718488907141636</v>
      </c>
      <c r="K19" s="58">
        <f t="shared" si="5"/>
        <v>4502.870924223475</v>
      </c>
      <c r="L19" s="44">
        <f t="shared" si="4"/>
        <v>3.7718488907141636</v>
      </c>
    </row>
    <row r="20" spans="1:12" ht="48" customHeight="1">
      <c r="A20" s="8" t="s">
        <v>44</v>
      </c>
      <c r="B20" s="5" t="s">
        <v>43</v>
      </c>
      <c r="C20" s="27">
        <v>1124.08</v>
      </c>
      <c r="D20" s="28">
        <f t="shared" si="0"/>
        <v>0.8578536868293724</v>
      </c>
      <c r="E20" s="27">
        <v>1346.16</v>
      </c>
      <c r="F20" s="28">
        <f t="shared" si="1"/>
        <v>1.1276166224106015</v>
      </c>
      <c r="G20" s="27">
        <v>1805.3</v>
      </c>
      <c r="H20" s="28">
        <f t="shared" si="2"/>
        <v>1.379502697415677</v>
      </c>
      <c r="I20" s="28">
        <f>I18*0.22</f>
        <v>2526.1744199999994</v>
      </c>
      <c r="J20" s="67">
        <f t="shared" si="3"/>
        <v>2.116060696425729</v>
      </c>
      <c r="K20" s="58">
        <f t="shared" si="5"/>
        <v>2526.1744199999994</v>
      </c>
      <c r="L20" s="44">
        <f t="shared" si="4"/>
        <v>2.116060696425729</v>
      </c>
    </row>
    <row r="21" spans="1:12" ht="76.5" customHeight="1">
      <c r="A21" s="8" t="s">
        <v>45</v>
      </c>
      <c r="B21" s="5" t="s">
        <v>14</v>
      </c>
      <c r="C21" s="27">
        <v>1032.14</v>
      </c>
      <c r="D21" s="28">
        <f t="shared" si="0"/>
        <v>0.7876886914846528</v>
      </c>
      <c r="E21" s="28">
        <v>1659.09</v>
      </c>
      <c r="F21" s="28">
        <f t="shared" si="1"/>
        <v>1.3897437615700992</v>
      </c>
      <c r="G21" s="27">
        <v>455.12</v>
      </c>
      <c r="H21" s="28">
        <f t="shared" si="2"/>
        <v>0.34777558724191154</v>
      </c>
      <c r="I21" s="31">
        <f>'[4]зведена'!$O$15/1000</f>
        <v>1406.3465042234761</v>
      </c>
      <c r="J21" s="67">
        <f t="shared" si="3"/>
        <v>1.1780321024480245</v>
      </c>
      <c r="K21" s="58">
        <f t="shared" si="5"/>
        <v>1406.3465042234761</v>
      </c>
      <c r="L21" s="44">
        <f t="shared" si="4"/>
        <v>1.1780321024480245</v>
      </c>
    </row>
    <row r="22" spans="1:12" ht="15">
      <c r="A22" s="8" t="s">
        <v>46</v>
      </c>
      <c r="B22" s="5" t="s">
        <v>15</v>
      </c>
      <c r="C22" s="24">
        <v>623.1</v>
      </c>
      <c r="D22" s="24">
        <f t="shared" si="0"/>
        <v>0.4755254361463437</v>
      </c>
      <c r="E22" s="24">
        <v>468.56</v>
      </c>
      <c r="F22" s="24">
        <f t="shared" si="1"/>
        <v>0.3924912674546201</v>
      </c>
      <c r="G22" s="6">
        <v>559.79</v>
      </c>
      <c r="H22" s="24">
        <f t="shared" si="2"/>
        <v>0.427758164840371</v>
      </c>
      <c r="I22" s="36">
        <f>'[7]Інші прямі'!$F$18</f>
        <v>570.35</v>
      </c>
      <c r="J22" s="67">
        <f t="shared" si="3"/>
        <v>0.4777560918404102</v>
      </c>
      <c r="K22" s="58">
        <f t="shared" si="5"/>
        <v>570.35</v>
      </c>
      <c r="L22" s="44">
        <f t="shared" si="4"/>
        <v>0.4777560918404102</v>
      </c>
    </row>
    <row r="23" spans="1:12" ht="15.75" customHeight="1">
      <c r="A23" s="16" t="s">
        <v>47</v>
      </c>
      <c r="B23" s="14" t="s">
        <v>63</v>
      </c>
      <c r="C23" s="15">
        <v>121.89</v>
      </c>
      <c r="D23" s="25">
        <f t="shared" si="0"/>
        <v>0.0930216585008471</v>
      </c>
      <c r="E23" s="15">
        <v>142.88</v>
      </c>
      <c r="F23" s="25">
        <f t="shared" si="1"/>
        <v>0.11968403682328009</v>
      </c>
      <c r="G23" s="15">
        <v>122.52</v>
      </c>
      <c r="H23" s="25">
        <f t="shared" si="2"/>
        <v>0.09362248406767226</v>
      </c>
      <c r="I23" s="25">
        <f>'[5]Лист1'!$H$14</f>
        <v>178.1352942005696</v>
      </c>
      <c r="J23" s="66">
        <f t="shared" si="3"/>
        <v>0.14921578324906778</v>
      </c>
      <c r="K23" s="59">
        <f t="shared" si="5"/>
        <v>178.1352942005696</v>
      </c>
      <c r="L23" s="64">
        <f t="shared" si="4"/>
        <v>0.14921578324906778</v>
      </c>
    </row>
    <row r="24" spans="1:12" ht="16.5" customHeight="1">
      <c r="A24" s="13">
        <v>2</v>
      </c>
      <c r="B24" s="14" t="s">
        <v>16</v>
      </c>
      <c r="C24" s="15">
        <v>992.61</v>
      </c>
      <c r="D24" s="25">
        <f t="shared" si="0"/>
        <v>0.7575209487613901</v>
      </c>
      <c r="E24" s="15">
        <v>1359.33</v>
      </c>
      <c r="F24" s="25">
        <f t="shared" si="1"/>
        <v>1.1386485286603396</v>
      </c>
      <c r="G24" s="15">
        <v>1413.87</v>
      </c>
      <c r="H24" s="25">
        <f t="shared" si="2"/>
        <v>1.0803952134244188</v>
      </c>
      <c r="I24" s="25">
        <f>'[6]Лист1'!$H$11</f>
        <v>1964.7485814842914</v>
      </c>
      <c r="J24" s="66">
        <f t="shared" si="3"/>
        <v>1.6457799662293762</v>
      </c>
      <c r="K24" s="59">
        <f t="shared" si="5"/>
        <v>1964.7485814842914</v>
      </c>
      <c r="L24" s="64">
        <f t="shared" si="4"/>
        <v>1.6457799662293762</v>
      </c>
    </row>
    <row r="25" spans="1:12" ht="14.25">
      <c r="A25" s="13">
        <v>3</v>
      </c>
      <c r="B25" s="14" t="s">
        <v>17</v>
      </c>
      <c r="C25" s="25">
        <v>252</v>
      </c>
      <c r="D25" s="25">
        <f t="shared" si="0"/>
        <v>0.19231649800815054</v>
      </c>
      <c r="E25" s="25">
        <v>357.13</v>
      </c>
      <c r="F25" s="25">
        <f t="shared" si="1"/>
        <v>0.2991514562618842</v>
      </c>
      <c r="G25" s="15">
        <v>341.76</v>
      </c>
      <c r="H25" s="25">
        <f t="shared" si="2"/>
        <v>0.2611526294071798</v>
      </c>
      <c r="I25" s="25">
        <f>'[9]з коміс.'!$H$13</f>
        <v>529.1992212219791</v>
      </c>
      <c r="J25" s="66">
        <f t="shared" si="3"/>
        <v>0.44328596780222906</v>
      </c>
      <c r="K25" s="59">
        <f t="shared" si="5"/>
        <v>529.1992212219791</v>
      </c>
      <c r="L25" s="64">
        <f t="shared" si="4"/>
        <v>0.44328596780222906</v>
      </c>
    </row>
    <row r="26" spans="1:12" ht="14.25">
      <c r="A26" s="13">
        <v>4</v>
      </c>
      <c r="B26" s="14" t="s">
        <v>18</v>
      </c>
      <c r="C26" s="25">
        <v>0</v>
      </c>
      <c r="D26" s="25">
        <f t="shared" si="0"/>
        <v>0</v>
      </c>
      <c r="E26" s="25">
        <v>0</v>
      </c>
      <c r="F26" s="25">
        <f t="shared" si="1"/>
        <v>0</v>
      </c>
      <c r="G26" s="25">
        <v>0</v>
      </c>
      <c r="H26" s="25">
        <f t="shared" si="2"/>
        <v>0</v>
      </c>
      <c r="I26" s="25">
        <v>0</v>
      </c>
      <c r="J26" s="66">
        <f t="shared" si="3"/>
        <v>0</v>
      </c>
      <c r="K26" s="59">
        <f t="shared" si="5"/>
        <v>0</v>
      </c>
      <c r="L26" s="64">
        <f t="shared" si="4"/>
        <v>0</v>
      </c>
    </row>
    <row r="27" spans="1:12" ht="14.25">
      <c r="A27" s="13">
        <v>5</v>
      </c>
      <c r="B27" s="14" t="s">
        <v>19</v>
      </c>
      <c r="C27" s="25">
        <v>0</v>
      </c>
      <c r="D27" s="25">
        <f t="shared" si="0"/>
        <v>0</v>
      </c>
      <c r="E27" s="25">
        <v>0</v>
      </c>
      <c r="F27" s="25">
        <f t="shared" si="1"/>
        <v>0</v>
      </c>
      <c r="G27" s="25">
        <v>0</v>
      </c>
      <c r="H27" s="25">
        <f t="shared" si="2"/>
        <v>0</v>
      </c>
      <c r="I27" s="25">
        <v>0</v>
      </c>
      <c r="J27" s="66">
        <f t="shared" si="3"/>
        <v>0</v>
      </c>
      <c r="K27" s="59">
        <f t="shared" si="5"/>
        <v>0</v>
      </c>
      <c r="L27" s="64">
        <f t="shared" si="4"/>
        <v>0</v>
      </c>
    </row>
    <row r="28" spans="1:13" ht="18.75" customHeight="1">
      <c r="A28" s="13">
        <v>6</v>
      </c>
      <c r="B28" s="14" t="s">
        <v>20</v>
      </c>
      <c r="C28" s="32">
        <f>C13+C24+C25+C26+C27</f>
        <v>14548.75</v>
      </c>
      <c r="D28" s="30">
        <f t="shared" si="0"/>
        <v>11.103034326968572</v>
      </c>
      <c r="E28" s="32">
        <f>E13+E24+E25+E26+E27</f>
        <v>16634.06</v>
      </c>
      <c r="F28" s="30">
        <f t="shared" si="1"/>
        <v>13.93359077240097</v>
      </c>
      <c r="G28" s="32">
        <f>G13+G24+G25+G26+G27</f>
        <v>18966.339999999997</v>
      </c>
      <c r="H28" s="30">
        <f t="shared" si="2"/>
        <v>14.492946983937765</v>
      </c>
      <c r="I28" s="32">
        <f>I13+I24+I25+I26+I27</f>
        <v>24549.575021130313</v>
      </c>
      <c r="J28" s="66">
        <f t="shared" si="3"/>
        <v>20.564055436903956</v>
      </c>
      <c r="K28" s="32">
        <f>K13+K24+K25+K26+K27</f>
        <v>32738.645021130313</v>
      </c>
      <c r="L28" s="64">
        <f t="shared" si="4"/>
        <v>27.4236645874388</v>
      </c>
      <c r="M28" s="33">
        <f>K28-I28</f>
        <v>8189.07</v>
      </c>
    </row>
    <row r="29" spans="1:12" ht="15.75" customHeight="1">
      <c r="A29" s="13">
        <v>7</v>
      </c>
      <c r="B29" s="14" t="s">
        <v>21</v>
      </c>
      <c r="C29" s="25">
        <v>0</v>
      </c>
      <c r="D29" s="25">
        <f t="shared" si="0"/>
        <v>0</v>
      </c>
      <c r="E29" s="25">
        <v>0</v>
      </c>
      <c r="F29" s="25">
        <f t="shared" si="1"/>
        <v>0</v>
      </c>
      <c r="G29" s="25">
        <v>0</v>
      </c>
      <c r="H29" s="25">
        <f t="shared" si="2"/>
        <v>0</v>
      </c>
      <c r="I29" s="25">
        <v>0</v>
      </c>
      <c r="J29" s="51">
        <f aca="true" t="shared" si="6" ref="J29:J36">I29/$G$38</f>
        <v>0</v>
      </c>
      <c r="K29" s="60">
        <f>I29</f>
        <v>0</v>
      </c>
      <c r="L29" s="64">
        <f t="shared" si="4"/>
        <v>0</v>
      </c>
    </row>
    <row r="30" spans="1:12" ht="17.25" customHeight="1">
      <c r="A30" s="13">
        <v>8</v>
      </c>
      <c r="B30" s="14" t="s">
        <v>22</v>
      </c>
      <c r="C30" s="25">
        <v>0</v>
      </c>
      <c r="D30" s="25">
        <f>C30/$C$38</f>
        <v>0</v>
      </c>
      <c r="E30" s="25">
        <v>0</v>
      </c>
      <c r="F30" s="25">
        <f>E30/$E$38</f>
        <v>0</v>
      </c>
      <c r="G30" s="29">
        <f>G31+G32</f>
        <v>0</v>
      </c>
      <c r="H30" s="25">
        <f t="shared" si="2"/>
        <v>0</v>
      </c>
      <c r="I30" s="29">
        <f>I31+I32</f>
        <v>0</v>
      </c>
      <c r="J30" s="51">
        <f t="shared" si="6"/>
        <v>0</v>
      </c>
      <c r="K30" s="60">
        <f aca="true" t="shared" si="7" ref="K30:K36">I30</f>
        <v>0</v>
      </c>
      <c r="L30" s="64">
        <f t="shared" si="4"/>
        <v>0</v>
      </c>
    </row>
    <row r="31" spans="1:12" ht="15">
      <c r="A31" s="7" t="s">
        <v>48</v>
      </c>
      <c r="B31" s="5" t="s">
        <v>23</v>
      </c>
      <c r="C31" s="11"/>
      <c r="D31" s="11"/>
      <c r="E31" s="11"/>
      <c r="F31" s="11"/>
      <c r="G31" s="24">
        <v>0</v>
      </c>
      <c r="H31" s="24">
        <f t="shared" si="2"/>
        <v>0</v>
      </c>
      <c r="I31" s="24">
        <v>0</v>
      </c>
      <c r="J31" s="52">
        <f t="shared" si="6"/>
        <v>0</v>
      </c>
      <c r="K31" s="43">
        <f t="shared" si="7"/>
        <v>0</v>
      </c>
      <c r="L31" s="44">
        <f t="shared" si="4"/>
        <v>0</v>
      </c>
    </row>
    <row r="32" spans="1:12" ht="17.25" customHeight="1">
      <c r="A32" s="7" t="s">
        <v>49</v>
      </c>
      <c r="B32" s="5" t="s">
        <v>24</v>
      </c>
      <c r="C32" s="11"/>
      <c r="D32" s="11"/>
      <c r="E32" s="11"/>
      <c r="F32" s="11"/>
      <c r="G32" s="24">
        <f>SUM(G33:G36)</f>
        <v>0</v>
      </c>
      <c r="H32" s="24">
        <f t="shared" si="2"/>
        <v>0</v>
      </c>
      <c r="I32" s="24">
        <f>SUM(I33:I36)</f>
        <v>0</v>
      </c>
      <c r="J32" s="52">
        <f t="shared" si="6"/>
        <v>0</v>
      </c>
      <c r="K32" s="43">
        <f t="shared" si="7"/>
        <v>0</v>
      </c>
      <c r="L32" s="44">
        <f t="shared" si="4"/>
        <v>0</v>
      </c>
    </row>
    <row r="33" spans="1:12" ht="15">
      <c r="A33" s="8" t="s">
        <v>50</v>
      </c>
      <c r="B33" s="5" t="s">
        <v>25</v>
      </c>
      <c r="C33" s="11"/>
      <c r="D33" s="11"/>
      <c r="E33" s="11"/>
      <c r="F33" s="11"/>
      <c r="G33" s="24">
        <v>0</v>
      </c>
      <c r="H33" s="24">
        <f t="shared" si="2"/>
        <v>0</v>
      </c>
      <c r="I33" s="24">
        <v>0</v>
      </c>
      <c r="J33" s="52">
        <f t="shared" si="6"/>
        <v>0</v>
      </c>
      <c r="K33" s="43">
        <f t="shared" si="7"/>
        <v>0</v>
      </c>
      <c r="L33" s="44">
        <f t="shared" si="4"/>
        <v>0</v>
      </c>
    </row>
    <row r="34" spans="1:12" ht="21" customHeight="1">
      <c r="A34" s="8" t="s">
        <v>51</v>
      </c>
      <c r="B34" s="5" t="s">
        <v>26</v>
      </c>
      <c r="C34" s="11"/>
      <c r="D34" s="11"/>
      <c r="E34" s="11"/>
      <c r="F34" s="11"/>
      <c r="G34" s="24">
        <v>0</v>
      </c>
      <c r="H34" s="24">
        <f t="shared" si="2"/>
        <v>0</v>
      </c>
      <c r="I34" s="24">
        <v>0</v>
      </c>
      <c r="J34" s="52">
        <f t="shared" si="6"/>
        <v>0</v>
      </c>
      <c r="K34" s="43">
        <f t="shared" si="7"/>
        <v>0</v>
      </c>
      <c r="L34" s="44">
        <f t="shared" si="4"/>
        <v>0</v>
      </c>
    </row>
    <row r="35" spans="1:12" ht="31.5" customHeight="1">
      <c r="A35" s="8" t="s">
        <v>52</v>
      </c>
      <c r="B35" s="5" t="s">
        <v>27</v>
      </c>
      <c r="C35" s="11"/>
      <c r="D35" s="11"/>
      <c r="E35" s="11"/>
      <c r="F35" s="11"/>
      <c r="G35" s="24">
        <v>0</v>
      </c>
      <c r="H35" s="24">
        <f t="shared" si="2"/>
        <v>0</v>
      </c>
      <c r="I35" s="24">
        <v>0</v>
      </c>
      <c r="J35" s="52">
        <f t="shared" si="6"/>
        <v>0</v>
      </c>
      <c r="K35" s="43">
        <f t="shared" si="7"/>
        <v>0</v>
      </c>
      <c r="L35" s="44">
        <f t="shared" si="4"/>
        <v>0</v>
      </c>
    </row>
    <row r="36" spans="1:12" ht="19.5" customHeight="1">
      <c r="A36" s="8" t="s">
        <v>53</v>
      </c>
      <c r="B36" s="5" t="s">
        <v>69</v>
      </c>
      <c r="C36" s="11"/>
      <c r="D36" s="11"/>
      <c r="E36" s="11"/>
      <c r="F36" s="11"/>
      <c r="G36" s="24">
        <v>0</v>
      </c>
      <c r="H36" s="24">
        <f t="shared" si="2"/>
        <v>0</v>
      </c>
      <c r="I36" s="24">
        <v>0</v>
      </c>
      <c r="J36" s="52">
        <f t="shared" si="6"/>
        <v>0</v>
      </c>
      <c r="K36" s="43">
        <f t="shared" si="7"/>
        <v>0</v>
      </c>
      <c r="L36" s="44">
        <f t="shared" si="4"/>
        <v>0</v>
      </c>
    </row>
    <row r="37" spans="1:12" ht="50.25" customHeight="1">
      <c r="A37" s="13">
        <v>9</v>
      </c>
      <c r="B37" s="14" t="s">
        <v>28</v>
      </c>
      <c r="C37" s="30">
        <f>C28+C29+C30</f>
        <v>14548.75</v>
      </c>
      <c r="D37" s="30">
        <f>D28+D29+D30</f>
        <v>11.103034326968572</v>
      </c>
      <c r="E37" s="30">
        <f>E28+E29+E30</f>
        <v>16634.06</v>
      </c>
      <c r="F37" s="30">
        <f>F28+F29+F30</f>
        <v>13.93359077240097</v>
      </c>
      <c r="G37" s="30">
        <f>G28+G29+G30</f>
        <v>18966.339999999997</v>
      </c>
      <c r="H37" s="30">
        <f t="shared" si="2"/>
        <v>14.492946983937765</v>
      </c>
      <c r="I37" s="30">
        <f>I30+I29+I28</f>
        <v>24549.575021130313</v>
      </c>
      <c r="J37" s="50">
        <f>ROUND(I37/I38,2)</f>
        <v>20.56</v>
      </c>
      <c r="K37" s="30">
        <f>K30+K29+K28</f>
        <v>32738.645021130313</v>
      </c>
      <c r="L37" s="64">
        <f t="shared" si="4"/>
        <v>27.4236645874388</v>
      </c>
    </row>
    <row r="38" spans="1:12" ht="49.5" customHeight="1" thickBot="1">
      <c r="A38" s="13">
        <v>10</v>
      </c>
      <c r="B38" s="14" t="s">
        <v>54</v>
      </c>
      <c r="C38" s="26">
        <f>SUM(C39:C42)</f>
        <v>1310.3400000000001</v>
      </c>
      <c r="D38" s="17"/>
      <c r="E38" s="26">
        <f>SUM(E39:E42)</f>
        <v>1193.81</v>
      </c>
      <c r="F38" s="17"/>
      <c r="G38" s="26">
        <v>1308.66</v>
      </c>
      <c r="H38" s="17"/>
      <c r="I38" s="30">
        <f>SUM(I39:I41)</f>
        <v>1193.81</v>
      </c>
      <c r="J38" s="53"/>
      <c r="K38" s="59">
        <f>I38</f>
        <v>1193.81</v>
      </c>
      <c r="L38" s="41"/>
    </row>
    <row r="39" spans="1:12" ht="15.75" thickBot="1">
      <c r="A39" s="7" t="s">
        <v>55</v>
      </c>
      <c r="B39" s="5" t="s">
        <v>29</v>
      </c>
      <c r="C39" s="10">
        <v>979.32</v>
      </c>
      <c r="D39" s="11"/>
      <c r="E39" s="6">
        <v>906.65</v>
      </c>
      <c r="F39" s="11"/>
      <c r="G39" s="34">
        <v>951.88</v>
      </c>
      <c r="H39" s="11"/>
      <c r="I39" s="6">
        <f>'[1]Лист1'!$I$30</f>
        <v>906.65</v>
      </c>
      <c r="J39" s="54"/>
      <c r="K39" s="41">
        <f>I39</f>
        <v>906.65</v>
      </c>
      <c r="L39" s="41"/>
    </row>
    <row r="40" spans="1:12" ht="17.25" customHeight="1" thickBot="1">
      <c r="A40" s="7" t="s">
        <v>56</v>
      </c>
      <c r="B40" s="5" t="s">
        <v>30</v>
      </c>
      <c r="C40" s="6">
        <v>80.65</v>
      </c>
      <c r="D40" s="11"/>
      <c r="E40" s="6">
        <v>75.47</v>
      </c>
      <c r="F40" s="11"/>
      <c r="G40" s="34">
        <v>80.69</v>
      </c>
      <c r="H40" s="11"/>
      <c r="I40" s="6">
        <f>'[1]Лист1'!$I$31</f>
        <v>75.47</v>
      </c>
      <c r="J40" s="54"/>
      <c r="K40" s="41">
        <f>I40</f>
        <v>75.47</v>
      </c>
      <c r="L40" s="41"/>
    </row>
    <row r="41" spans="1:12" ht="15.75" thickBot="1">
      <c r="A41" s="7" t="s">
        <v>57</v>
      </c>
      <c r="B41" s="5" t="s">
        <v>31</v>
      </c>
      <c r="C41" s="6">
        <v>250.37</v>
      </c>
      <c r="D41" s="11"/>
      <c r="E41" s="6">
        <v>211.69</v>
      </c>
      <c r="F41" s="11"/>
      <c r="G41" s="34">
        <f>275.25+0.78</f>
        <v>276.03</v>
      </c>
      <c r="H41" s="11"/>
      <c r="I41" s="6">
        <f>'[1]Лист1'!$I$32</f>
        <v>211.69</v>
      </c>
      <c r="J41" s="54"/>
      <c r="K41" s="41">
        <f>I41</f>
        <v>211.69</v>
      </c>
      <c r="L41" s="41"/>
    </row>
    <row r="42" spans="1:12" ht="33" customHeight="1">
      <c r="A42" s="7" t="s">
        <v>58</v>
      </c>
      <c r="B42" s="5" t="s">
        <v>32</v>
      </c>
      <c r="C42" s="6"/>
      <c r="D42" s="11"/>
      <c r="E42" s="6"/>
      <c r="F42" s="11"/>
      <c r="G42" s="6"/>
      <c r="H42" s="11"/>
      <c r="I42" s="6"/>
      <c r="J42" s="54"/>
      <c r="K42" s="41"/>
      <c r="L42" s="41"/>
    </row>
    <row r="43" spans="1:12" ht="18.75" customHeight="1">
      <c r="A43" s="13">
        <v>11</v>
      </c>
      <c r="B43" s="14" t="s">
        <v>33</v>
      </c>
      <c r="C43" s="17"/>
      <c r="D43" s="25">
        <f>D37</f>
        <v>11.103034326968572</v>
      </c>
      <c r="E43" s="17"/>
      <c r="F43" s="25">
        <f>F37</f>
        <v>13.93359077240097</v>
      </c>
      <c r="G43" s="17"/>
      <c r="H43" s="25">
        <f>H37</f>
        <v>14.492946983937765</v>
      </c>
      <c r="I43" s="17"/>
      <c r="J43" s="51">
        <f>J37</f>
        <v>20.56</v>
      </c>
      <c r="K43" s="17"/>
      <c r="L43" s="43">
        <f>L37</f>
        <v>27.4236645874388</v>
      </c>
    </row>
    <row r="44" spans="1:12" ht="15">
      <c r="A44" s="12"/>
      <c r="B44" s="2"/>
      <c r="C44" s="2"/>
      <c r="D44" s="2"/>
      <c r="E44" s="2"/>
      <c r="F44" s="2"/>
      <c r="G44" s="2"/>
      <c r="H44" s="2"/>
      <c r="I44" s="2"/>
      <c r="J44" s="63">
        <f>J43*1.2</f>
        <v>24.671999999999997</v>
      </c>
      <c r="L44" s="33">
        <f>L43*1.2</f>
        <v>32.90839750492656</v>
      </c>
    </row>
    <row r="45" spans="1:10" ht="29.25" customHeight="1">
      <c r="A45" s="87" t="s">
        <v>71</v>
      </c>
      <c r="B45" s="87"/>
      <c r="C45" s="2"/>
      <c r="D45" s="89" t="s">
        <v>61</v>
      </c>
      <c r="E45" s="89"/>
      <c r="F45" s="2"/>
      <c r="G45" s="2"/>
      <c r="H45" s="2"/>
      <c r="I45" s="87" t="s">
        <v>70</v>
      </c>
      <c r="J45" s="87"/>
    </row>
    <row r="46" spans="1:10" ht="25.5" customHeight="1">
      <c r="A46" s="86" t="s">
        <v>34</v>
      </c>
      <c r="B46" s="86"/>
      <c r="C46" s="2"/>
      <c r="D46" s="86" t="s">
        <v>35</v>
      </c>
      <c r="E46" s="86"/>
      <c r="F46" s="2"/>
      <c r="G46" s="2"/>
      <c r="H46" s="2"/>
      <c r="I46" s="86" t="s">
        <v>36</v>
      </c>
      <c r="J46" s="86"/>
    </row>
    <row r="47" ht="15">
      <c r="A47" s="1"/>
    </row>
    <row r="57" ht="12.75">
      <c r="Q57" t="s">
        <v>62</v>
      </c>
    </row>
  </sheetData>
  <sheetProtection/>
  <mergeCells count="19">
    <mergeCell ref="K9:L10"/>
    <mergeCell ref="I46:J46"/>
    <mergeCell ref="A45:B45"/>
    <mergeCell ref="A46:B46"/>
    <mergeCell ref="G9:H10"/>
    <mergeCell ref="I9:J10"/>
    <mergeCell ref="D45:E45"/>
    <mergeCell ref="I45:J45"/>
    <mergeCell ref="D46:E46"/>
    <mergeCell ref="A4:J4"/>
    <mergeCell ref="E10:F10"/>
    <mergeCell ref="A9:A11"/>
    <mergeCell ref="B9:B11"/>
    <mergeCell ref="C9:F9"/>
    <mergeCell ref="C10:D10"/>
    <mergeCell ref="C6:F6"/>
    <mergeCell ref="D7:E7"/>
    <mergeCell ref="C5:F5"/>
    <mergeCell ref="G8:J8"/>
  </mergeCells>
  <printOptions/>
  <pageMargins left="0.7086614173228347" right="0.15748031496062992" top="0.31496062992125984" bottom="0.275590551181102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5">
      <selection activeCell="J13" sqref="J13:J37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9.8515625" style="0" customWidth="1"/>
    <col min="5" max="5" width="10.00390625" style="0" customWidth="1"/>
    <col min="6" max="6" width="8.7109375" style="0" customWidth="1"/>
    <col min="7" max="7" width="9.57421875" style="0" customWidth="1"/>
    <col min="8" max="8" width="9.421875" style="0" customWidth="1"/>
    <col min="9" max="9" width="9.28125" style="0" customWidth="1"/>
    <col min="10" max="10" width="9.00390625" style="0" customWidth="1"/>
    <col min="11" max="11" width="9.7109375" style="0" customWidth="1"/>
  </cols>
  <sheetData>
    <row r="1" spans="1:10" ht="15.75" customHeight="1" hidden="1">
      <c r="A1" s="2"/>
      <c r="B1" s="2"/>
      <c r="C1" s="2"/>
      <c r="D1" s="2"/>
      <c r="E1" s="2"/>
      <c r="F1" s="2"/>
      <c r="G1" s="2"/>
      <c r="H1" s="21"/>
      <c r="I1" s="21"/>
      <c r="J1" s="21"/>
    </row>
    <row r="2" spans="1:10" ht="15.75" customHeight="1" hidden="1">
      <c r="A2" s="2"/>
      <c r="B2" s="2"/>
      <c r="C2" s="2"/>
      <c r="D2" s="2"/>
      <c r="E2" s="2"/>
      <c r="F2" s="2"/>
      <c r="G2" s="2"/>
      <c r="H2" s="21"/>
      <c r="I2" s="21"/>
      <c r="J2" s="21"/>
    </row>
    <row r="3" spans="1:10" ht="13.5" customHeight="1" hidden="1">
      <c r="A3" s="2"/>
      <c r="B3" s="2"/>
      <c r="C3" s="2"/>
      <c r="D3" s="2"/>
      <c r="E3" s="2"/>
      <c r="F3" s="2"/>
      <c r="G3" s="2"/>
      <c r="H3" s="22"/>
      <c r="I3" s="23"/>
      <c r="J3" s="21"/>
    </row>
    <row r="4" spans="1:10" ht="43.5" customHeight="1">
      <c r="A4" s="80" t="s">
        <v>73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.75" customHeight="1">
      <c r="A5" s="37"/>
      <c r="B5" s="38"/>
      <c r="C5" s="84" t="s">
        <v>65</v>
      </c>
      <c r="D5" s="84"/>
      <c r="E5" s="84"/>
      <c r="F5" s="84"/>
      <c r="G5" s="38"/>
      <c r="H5" s="38"/>
      <c r="I5" s="38"/>
      <c r="J5" s="38"/>
    </row>
    <row r="6" spans="1:10" ht="18.75" customHeight="1">
      <c r="A6" s="37"/>
      <c r="B6" s="38"/>
      <c r="C6" s="83" t="s">
        <v>64</v>
      </c>
      <c r="D6" s="83"/>
      <c r="E6" s="83"/>
      <c r="F6" s="83"/>
      <c r="G6" s="38"/>
      <c r="H6" s="38"/>
      <c r="I6" s="38"/>
      <c r="J6" s="38"/>
    </row>
    <row r="7" spans="1:10" ht="19.5" customHeight="1">
      <c r="A7" s="37"/>
      <c r="B7" s="38"/>
      <c r="C7" s="38"/>
      <c r="D7" s="83"/>
      <c r="E7" s="83"/>
      <c r="F7" s="38"/>
      <c r="G7" s="38"/>
      <c r="H7" s="38"/>
      <c r="I7" s="38"/>
      <c r="J7" s="38"/>
    </row>
    <row r="8" spans="1:10" ht="15">
      <c r="A8" s="2"/>
      <c r="B8" s="2"/>
      <c r="C8" s="2"/>
      <c r="D8" s="2"/>
      <c r="E8" s="2"/>
      <c r="F8" s="2"/>
      <c r="G8" s="85" t="s">
        <v>59</v>
      </c>
      <c r="H8" s="85"/>
      <c r="I8" s="85"/>
      <c r="J8" s="85"/>
    </row>
    <row r="9" spans="1:12" ht="16.5" customHeight="1">
      <c r="A9" s="82" t="s">
        <v>0</v>
      </c>
      <c r="B9" s="82" t="s">
        <v>1</v>
      </c>
      <c r="C9" s="82" t="s">
        <v>2</v>
      </c>
      <c r="D9" s="82"/>
      <c r="E9" s="82"/>
      <c r="F9" s="82"/>
      <c r="G9" s="82" t="s">
        <v>3</v>
      </c>
      <c r="H9" s="82"/>
      <c r="I9" s="82" t="s">
        <v>66</v>
      </c>
      <c r="J9" s="82"/>
      <c r="K9" s="82" t="s">
        <v>72</v>
      </c>
      <c r="L9" s="82"/>
    </row>
    <row r="10" spans="1:12" ht="37.5" customHeight="1">
      <c r="A10" s="82"/>
      <c r="B10" s="82"/>
      <c r="C10" s="82" t="s">
        <v>68</v>
      </c>
      <c r="D10" s="82"/>
      <c r="E10" s="82" t="s">
        <v>67</v>
      </c>
      <c r="F10" s="82"/>
      <c r="G10" s="82"/>
      <c r="H10" s="82"/>
      <c r="I10" s="82"/>
      <c r="J10" s="82"/>
      <c r="K10" s="82"/>
      <c r="L10" s="82"/>
    </row>
    <row r="11" spans="1:12" ht="39" customHeight="1">
      <c r="A11" s="82"/>
      <c r="B11" s="82"/>
      <c r="C11" s="39" t="s">
        <v>60</v>
      </c>
      <c r="D11" s="39" t="s">
        <v>4</v>
      </c>
      <c r="E11" s="39" t="s">
        <v>60</v>
      </c>
      <c r="F11" s="39" t="s">
        <v>4</v>
      </c>
      <c r="G11" s="39" t="s">
        <v>60</v>
      </c>
      <c r="H11" s="39" t="s">
        <v>4</v>
      </c>
      <c r="I11" s="39" t="s">
        <v>60</v>
      </c>
      <c r="J11" s="40" t="s">
        <v>4</v>
      </c>
      <c r="K11" s="45" t="s">
        <v>60</v>
      </c>
      <c r="L11" s="45" t="s">
        <v>4</v>
      </c>
    </row>
    <row r="12" spans="1:12" ht="15">
      <c r="A12" s="3" t="s">
        <v>5</v>
      </c>
      <c r="B12" s="4" t="s">
        <v>6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9">
        <v>8</v>
      </c>
      <c r="K12" s="55">
        <v>9</v>
      </c>
      <c r="L12" s="55">
        <v>10</v>
      </c>
    </row>
    <row r="13" spans="1:12" ht="30.75" customHeight="1">
      <c r="A13" s="13">
        <v>1</v>
      </c>
      <c r="B13" s="14" t="s">
        <v>7</v>
      </c>
      <c r="C13" s="32">
        <f>C14+C18+C19</f>
        <v>13304.14</v>
      </c>
      <c r="D13" s="30">
        <f>C13/$C$38</f>
        <v>10.153196880199031</v>
      </c>
      <c r="E13" s="32">
        <f>E14+E18+E19</f>
        <v>14917.6</v>
      </c>
      <c r="F13" s="30">
        <f>E13/$E$38</f>
        <v>12.495790787478745</v>
      </c>
      <c r="G13" s="32">
        <f>G14+G18+G19</f>
        <v>17210.71</v>
      </c>
      <c r="H13" s="30">
        <f>G13/$G$38</f>
        <v>13.151399141106168</v>
      </c>
      <c r="I13" s="32">
        <f>I14+I18+I19+I23</f>
        <v>22055.627218424044</v>
      </c>
      <c r="J13" s="66">
        <f>I13/$I$38</f>
        <v>18.474989502872354</v>
      </c>
      <c r="K13" s="32">
        <f>K14+K18+K19+K23</f>
        <v>30244.697218424044</v>
      </c>
      <c r="L13" s="62">
        <f>K13/$K$38</f>
        <v>25.3345986534072</v>
      </c>
    </row>
    <row r="14" spans="1:12" ht="20.25" customHeight="1">
      <c r="A14" s="7" t="s">
        <v>37</v>
      </c>
      <c r="B14" s="5" t="s">
        <v>8</v>
      </c>
      <c r="C14" s="24">
        <f>C16+C17</f>
        <v>5320.0599999999995</v>
      </c>
      <c r="D14" s="24">
        <f aca="true" t="shared" si="0" ref="D14:D29">C14/$C$38</f>
        <v>4.060060747592227</v>
      </c>
      <c r="E14" s="9">
        <f>E16+E17</f>
        <v>5134.97</v>
      </c>
      <c r="F14" s="24">
        <f aca="true" t="shared" si="1" ref="F14:F29">E14/$E$38</f>
        <v>4.301329357267908</v>
      </c>
      <c r="G14" s="9">
        <f>G16+G17</f>
        <v>6184.58</v>
      </c>
      <c r="H14" s="24">
        <f aca="true" t="shared" si="2" ref="H14:H37">G14/$G$38</f>
        <v>4.725887549096021</v>
      </c>
      <c r="I14" s="9">
        <f>I16+I17</f>
        <v>5892.01</v>
      </c>
      <c r="J14" s="67">
        <f aca="true" t="shared" si="3" ref="J14:J28">I14/$I$38</f>
        <v>4.93546711788308</v>
      </c>
      <c r="K14" s="9">
        <f>K16+K17</f>
        <v>14081.08</v>
      </c>
      <c r="L14" s="61">
        <f aca="true" t="shared" si="4" ref="L14:L37">K14/$K$38</f>
        <v>11.795076268417922</v>
      </c>
    </row>
    <row r="15" spans="1:12" ht="32.25" customHeight="1">
      <c r="A15" s="8" t="s">
        <v>38</v>
      </c>
      <c r="B15" s="5" t="s">
        <v>9</v>
      </c>
      <c r="C15" s="28">
        <v>0</v>
      </c>
      <c r="D15" s="28">
        <f t="shared" si="0"/>
        <v>0</v>
      </c>
      <c r="E15" s="28">
        <v>0</v>
      </c>
      <c r="F15" s="28">
        <f>E15/$C$38</f>
        <v>0</v>
      </c>
      <c r="G15" s="28">
        <v>0</v>
      </c>
      <c r="H15" s="28">
        <f>G15/$C$38</f>
        <v>0</v>
      </c>
      <c r="I15" s="28">
        <v>0</v>
      </c>
      <c r="J15" s="67">
        <f t="shared" si="3"/>
        <v>0</v>
      </c>
      <c r="K15" s="58">
        <f>I15</f>
        <v>0</v>
      </c>
      <c r="L15" s="61">
        <f t="shared" si="4"/>
        <v>0</v>
      </c>
    </row>
    <row r="16" spans="1:12" ht="15">
      <c r="A16" s="8" t="s">
        <v>39</v>
      </c>
      <c r="B16" s="5" t="s">
        <v>10</v>
      </c>
      <c r="C16" s="9">
        <v>4732.62</v>
      </c>
      <c r="D16" s="24">
        <f t="shared" si="0"/>
        <v>3.61174962223545</v>
      </c>
      <c r="E16" s="6">
        <v>4617.22</v>
      </c>
      <c r="F16" s="24">
        <f t="shared" si="1"/>
        <v>3.8676338780878035</v>
      </c>
      <c r="G16" s="6">
        <v>4838.06</v>
      </c>
      <c r="H16" s="24">
        <f t="shared" si="2"/>
        <v>3.696957192853759</v>
      </c>
      <c r="I16" s="6">
        <f>'[10]Лист1'!$J$18</f>
        <v>5485.03</v>
      </c>
      <c r="J16" s="67">
        <f t="shared" si="3"/>
        <v>4.594558598101876</v>
      </c>
      <c r="K16" s="41">
        <f>'[2]Лист1'!$J$18</f>
        <v>13674.1</v>
      </c>
      <c r="L16" s="61">
        <f t="shared" si="4"/>
        <v>11.454167748636719</v>
      </c>
    </row>
    <row r="17" spans="1:12" ht="17.25" customHeight="1">
      <c r="A17" s="8" t="s">
        <v>40</v>
      </c>
      <c r="B17" s="5" t="s">
        <v>11</v>
      </c>
      <c r="C17" s="6">
        <v>587.44</v>
      </c>
      <c r="D17" s="24">
        <f t="shared" si="0"/>
        <v>0.44831112535677764</v>
      </c>
      <c r="E17" s="6">
        <v>517.75</v>
      </c>
      <c r="F17" s="24">
        <f t="shared" si="1"/>
        <v>0.43369547918010404</v>
      </c>
      <c r="G17" s="6">
        <v>1346.52</v>
      </c>
      <c r="H17" s="24">
        <f t="shared" si="2"/>
        <v>1.028930356242263</v>
      </c>
      <c r="I17" s="35">
        <f>'[8]мат'!$E$18</f>
        <v>406.98</v>
      </c>
      <c r="J17" s="67">
        <f t="shared" si="3"/>
        <v>0.34090851978120473</v>
      </c>
      <c r="K17" s="58">
        <f aca="true" t="shared" si="5" ref="K17:K27">I17</f>
        <v>406.98</v>
      </c>
      <c r="L17" s="61">
        <f t="shared" si="4"/>
        <v>0.34090851978120473</v>
      </c>
    </row>
    <row r="18" spans="1:12" ht="16.5" customHeight="1">
      <c r="A18" s="7" t="s">
        <v>41</v>
      </c>
      <c r="B18" s="5" t="s">
        <v>12</v>
      </c>
      <c r="C18" s="6">
        <v>5204.76</v>
      </c>
      <c r="D18" s="24">
        <f t="shared" si="0"/>
        <v>3.972068318146435</v>
      </c>
      <c r="E18" s="6">
        <v>6308.82</v>
      </c>
      <c r="F18" s="24">
        <f t="shared" si="1"/>
        <v>5.284609778775517</v>
      </c>
      <c r="G18" s="6">
        <v>8205.92</v>
      </c>
      <c r="H18" s="24">
        <f t="shared" si="2"/>
        <v>6.270475142512188</v>
      </c>
      <c r="I18" s="24">
        <f>'[3]Зведені дані 3'!$I$9/1000</f>
        <v>11482.610999999997</v>
      </c>
      <c r="J18" s="67">
        <f t="shared" si="3"/>
        <v>9.618457711026041</v>
      </c>
      <c r="K18" s="58">
        <f t="shared" si="5"/>
        <v>11482.610999999997</v>
      </c>
      <c r="L18" s="61">
        <f t="shared" si="4"/>
        <v>9.618457711026041</v>
      </c>
    </row>
    <row r="19" spans="1:12" ht="16.5" customHeight="1">
      <c r="A19" s="7" t="s">
        <v>42</v>
      </c>
      <c r="B19" s="5" t="s">
        <v>13</v>
      </c>
      <c r="C19" s="24">
        <f>C20+C21+C22</f>
        <v>2779.32</v>
      </c>
      <c r="D19" s="24">
        <f t="shared" si="0"/>
        <v>2.121067814460369</v>
      </c>
      <c r="E19" s="24">
        <f>E20+E21+E22</f>
        <v>3473.81</v>
      </c>
      <c r="F19" s="24">
        <f t="shared" si="1"/>
        <v>2.9098516514353205</v>
      </c>
      <c r="G19" s="24">
        <f>G20+G21+G22</f>
        <v>2820.21</v>
      </c>
      <c r="H19" s="24">
        <f t="shared" si="2"/>
        <v>2.1550364494979597</v>
      </c>
      <c r="I19" s="24">
        <f>I20+I21+I22</f>
        <v>4502.870924223475</v>
      </c>
      <c r="J19" s="67">
        <f t="shared" si="3"/>
        <v>3.7718488907141636</v>
      </c>
      <c r="K19" s="58">
        <f t="shared" si="5"/>
        <v>4502.870924223475</v>
      </c>
      <c r="L19" s="61">
        <f t="shared" si="4"/>
        <v>3.7718488907141636</v>
      </c>
    </row>
    <row r="20" spans="1:12" ht="48" customHeight="1">
      <c r="A20" s="8" t="s">
        <v>44</v>
      </c>
      <c r="B20" s="5" t="s">
        <v>43</v>
      </c>
      <c r="C20" s="27">
        <v>1124.08</v>
      </c>
      <c r="D20" s="28">
        <f t="shared" si="0"/>
        <v>0.8578536868293724</v>
      </c>
      <c r="E20" s="27">
        <v>1346.16</v>
      </c>
      <c r="F20" s="28">
        <f t="shared" si="1"/>
        <v>1.1276166224106015</v>
      </c>
      <c r="G20" s="27">
        <v>1805.3</v>
      </c>
      <c r="H20" s="28">
        <f t="shared" si="2"/>
        <v>1.379502697415677</v>
      </c>
      <c r="I20" s="28">
        <f>I18*0.22</f>
        <v>2526.1744199999994</v>
      </c>
      <c r="J20" s="67">
        <f t="shared" si="3"/>
        <v>2.116060696425729</v>
      </c>
      <c r="K20" s="58">
        <f t="shared" si="5"/>
        <v>2526.1744199999994</v>
      </c>
      <c r="L20" s="61">
        <f t="shared" si="4"/>
        <v>2.116060696425729</v>
      </c>
    </row>
    <row r="21" spans="1:12" ht="80.25" customHeight="1">
      <c r="A21" s="8" t="s">
        <v>45</v>
      </c>
      <c r="B21" s="5" t="s">
        <v>14</v>
      </c>
      <c r="C21" s="27">
        <v>1032.14</v>
      </c>
      <c r="D21" s="28">
        <f t="shared" si="0"/>
        <v>0.7876886914846528</v>
      </c>
      <c r="E21" s="28">
        <v>1659.09</v>
      </c>
      <c r="F21" s="28">
        <f t="shared" si="1"/>
        <v>1.3897437615700992</v>
      </c>
      <c r="G21" s="27">
        <v>455.12</v>
      </c>
      <c r="H21" s="28">
        <f t="shared" si="2"/>
        <v>0.34777558724191154</v>
      </c>
      <c r="I21" s="31">
        <f>'[4]зведена'!$O$15/1000</f>
        <v>1406.3465042234761</v>
      </c>
      <c r="J21" s="67">
        <f t="shared" si="3"/>
        <v>1.1780321024480245</v>
      </c>
      <c r="K21" s="58">
        <f t="shared" si="5"/>
        <v>1406.3465042234761</v>
      </c>
      <c r="L21" s="61">
        <f t="shared" si="4"/>
        <v>1.1780321024480245</v>
      </c>
    </row>
    <row r="22" spans="1:12" ht="15">
      <c r="A22" s="8" t="s">
        <v>46</v>
      </c>
      <c r="B22" s="5" t="s">
        <v>15</v>
      </c>
      <c r="C22" s="24">
        <v>623.1</v>
      </c>
      <c r="D22" s="24">
        <f t="shared" si="0"/>
        <v>0.4755254361463437</v>
      </c>
      <c r="E22" s="24">
        <v>468.56</v>
      </c>
      <c r="F22" s="24">
        <f t="shared" si="1"/>
        <v>0.3924912674546201</v>
      </c>
      <c r="G22" s="6">
        <v>559.79</v>
      </c>
      <c r="H22" s="24">
        <f t="shared" si="2"/>
        <v>0.427758164840371</v>
      </c>
      <c r="I22" s="36">
        <f>'[7]Інші прямі'!$F$18</f>
        <v>570.35</v>
      </c>
      <c r="J22" s="67">
        <f t="shared" si="3"/>
        <v>0.4777560918404102</v>
      </c>
      <c r="K22" s="58">
        <f t="shared" si="5"/>
        <v>570.35</v>
      </c>
      <c r="L22" s="61">
        <f t="shared" si="4"/>
        <v>0.4777560918404102</v>
      </c>
    </row>
    <row r="23" spans="1:12" ht="15.75" customHeight="1">
      <c r="A23" s="16" t="s">
        <v>47</v>
      </c>
      <c r="B23" s="14" t="s">
        <v>63</v>
      </c>
      <c r="C23" s="15">
        <v>121.89</v>
      </c>
      <c r="D23" s="25">
        <f t="shared" si="0"/>
        <v>0.0930216585008471</v>
      </c>
      <c r="E23" s="15">
        <v>142.88</v>
      </c>
      <c r="F23" s="25">
        <f t="shared" si="1"/>
        <v>0.11968403682328009</v>
      </c>
      <c r="G23" s="15">
        <v>122.52</v>
      </c>
      <c r="H23" s="25">
        <f t="shared" si="2"/>
        <v>0.09362248406767226</v>
      </c>
      <c r="I23" s="25">
        <v>178.1352942005696</v>
      </c>
      <c r="J23" s="66">
        <f t="shared" si="3"/>
        <v>0.14921578324906778</v>
      </c>
      <c r="K23" s="59">
        <f t="shared" si="5"/>
        <v>178.1352942005696</v>
      </c>
      <c r="L23" s="62">
        <f t="shared" si="4"/>
        <v>0.14921578324906778</v>
      </c>
    </row>
    <row r="24" spans="1:12" ht="16.5" customHeight="1">
      <c r="A24" s="13">
        <v>2</v>
      </c>
      <c r="B24" s="14" t="s">
        <v>16</v>
      </c>
      <c r="C24" s="15">
        <v>992.61</v>
      </c>
      <c r="D24" s="25">
        <f t="shared" si="0"/>
        <v>0.7575209487613901</v>
      </c>
      <c r="E24" s="15">
        <v>1359.33</v>
      </c>
      <c r="F24" s="25">
        <f t="shared" si="1"/>
        <v>1.1386485286603396</v>
      </c>
      <c r="G24" s="15">
        <v>1413.87</v>
      </c>
      <c r="H24" s="25">
        <f t="shared" si="2"/>
        <v>1.0803952134244188</v>
      </c>
      <c r="I24" s="25">
        <v>1964.7485814842914</v>
      </c>
      <c r="J24" s="66">
        <f t="shared" si="3"/>
        <v>1.6457799662293762</v>
      </c>
      <c r="K24" s="59">
        <f t="shared" si="5"/>
        <v>1964.7485814842914</v>
      </c>
      <c r="L24" s="62">
        <f t="shared" si="4"/>
        <v>1.6457799662293762</v>
      </c>
    </row>
    <row r="25" spans="1:12" ht="14.25">
      <c r="A25" s="13">
        <v>3</v>
      </c>
      <c r="B25" s="14" t="s">
        <v>17</v>
      </c>
      <c r="C25" s="25">
        <v>252</v>
      </c>
      <c r="D25" s="25">
        <f t="shared" si="0"/>
        <v>0.19231649800815054</v>
      </c>
      <c r="E25" s="25">
        <v>357.13</v>
      </c>
      <c r="F25" s="25">
        <f t="shared" si="1"/>
        <v>0.2991514562618842</v>
      </c>
      <c r="G25" s="15">
        <v>341.76</v>
      </c>
      <c r="H25" s="25">
        <f t="shared" si="2"/>
        <v>0.2611526294071798</v>
      </c>
      <c r="I25" s="25">
        <v>415.07655096697914</v>
      </c>
      <c r="J25" s="66">
        <f t="shared" si="3"/>
        <v>0.34769062997208866</v>
      </c>
      <c r="K25" s="59">
        <f t="shared" si="5"/>
        <v>415.07655096697914</v>
      </c>
      <c r="L25" s="62">
        <f t="shared" si="4"/>
        <v>0.34769062997208866</v>
      </c>
    </row>
    <row r="26" spans="1:12" ht="14.25">
      <c r="A26" s="13">
        <v>4</v>
      </c>
      <c r="B26" s="14" t="s">
        <v>18</v>
      </c>
      <c r="C26" s="25">
        <v>0</v>
      </c>
      <c r="D26" s="25">
        <f t="shared" si="0"/>
        <v>0</v>
      </c>
      <c r="E26" s="25">
        <v>0</v>
      </c>
      <c r="F26" s="25">
        <f t="shared" si="1"/>
        <v>0</v>
      </c>
      <c r="G26" s="25">
        <v>0</v>
      </c>
      <c r="H26" s="25">
        <f t="shared" si="2"/>
        <v>0</v>
      </c>
      <c r="I26" s="25">
        <v>0</v>
      </c>
      <c r="J26" s="66">
        <f t="shared" si="3"/>
        <v>0</v>
      </c>
      <c r="K26" s="59">
        <f t="shared" si="5"/>
        <v>0</v>
      </c>
      <c r="L26" s="62">
        <f t="shared" si="4"/>
        <v>0</v>
      </c>
    </row>
    <row r="27" spans="1:12" ht="14.25">
      <c r="A27" s="13">
        <v>5</v>
      </c>
      <c r="B27" s="14" t="s">
        <v>19</v>
      </c>
      <c r="C27" s="25">
        <v>0</v>
      </c>
      <c r="D27" s="25">
        <f t="shared" si="0"/>
        <v>0</v>
      </c>
      <c r="E27" s="25">
        <v>0</v>
      </c>
      <c r="F27" s="25">
        <f t="shared" si="1"/>
        <v>0</v>
      </c>
      <c r="G27" s="25">
        <v>0</v>
      </c>
      <c r="H27" s="25">
        <f t="shared" si="2"/>
        <v>0</v>
      </c>
      <c r="I27" s="25">
        <v>0</v>
      </c>
      <c r="J27" s="66">
        <f t="shared" si="3"/>
        <v>0</v>
      </c>
      <c r="K27" s="59">
        <f t="shared" si="5"/>
        <v>0</v>
      </c>
      <c r="L27" s="62">
        <f t="shared" si="4"/>
        <v>0</v>
      </c>
    </row>
    <row r="28" spans="1:12" ht="18.75" customHeight="1">
      <c r="A28" s="13">
        <v>6</v>
      </c>
      <c r="B28" s="14" t="s">
        <v>20</v>
      </c>
      <c r="C28" s="32">
        <f>C13+C24+C25+C26+C27</f>
        <v>14548.75</v>
      </c>
      <c r="D28" s="30">
        <f t="shared" si="0"/>
        <v>11.103034326968572</v>
      </c>
      <c r="E28" s="32">
        <f>E13+E24+E25+E26+E27</f>
        <v>16634.06</v>
      </c>
      <c r="F28" s="30">
        <f t="shared" si="1"/>
        <v>13.93359077240097</v>
      </c>
      <c r="G28" s="32">
        <f>G13+G24+G25+G26+G27</f>
        <v>18966.339999999997</v>
      </c>
      <c r="H28" s="30">
        <f t="shared" si="2"/>
        <v>14.492946983937765</v>
      </c>
      <c r="I28" s="32">
        <f>I13+I24+I25+I26+I27</f>
        <v>24435.452350875315</v>
      </c>
      <c r="J28" s="66">
        <f t="shared" si="3"/>
        <v>20.46846009907382</v>
      </c>
      <c r="K28" s="32">
        <f>K13+K24+K25+K26+K27</f>
        <v>32624.522350875315</v>
      </c>
      <c r="L28" s="62">
        <f t="shared" si="4"/>
        <v>27.32806924960866</v>
      </c>
    </row>
    <row r="29" spans="1:12" ht="28.5" customHeight="1">
      <c r="A29" s="13">
        <v>7</v>
      </c>
      <c r="B29" s="14" t="s">
        <v>21</v>
      </c>
      <c r="C29" s="25">
        <v>0</v>
      </c>
      <c r="D29" s="25">
        <f t="shared" si="0"/>
        <v>0</v>
      </c>
      <c r="E29" s="25">
        <v>0</v>
      </c>
      <c r="F29" s="25">
        <f t="shared" si="1"/>
        <v>0</v>
      </c>
      <c r="G29" s="25">
        <v>0</v>
      </c>
      <c r="H29" s="25">
        <f t="shared" si="2"/>
        <v>0</v>
      </c>
      <c r="I29" s="25">
        <v>0</v>
      </c>
      <c r="J29" s="69">
        <f aca="true" t="shared" si="6" ref="J29:J36">I29/$G$38</f>
        <v>0</v>
      </c>
      <c r="K29" s="60">
        <f>I29</f>
        <v>0</v>
      </c>
      <c r="L29" s="62">
        <f t="shared" si="4"/>
        <v>0</v>
      </c>
    </row>
    <row r="30" spans="1:12" ht="17.25" customHeight="1">
      <c r="A30" s="13">
        <v>8</v>
      </c>
      <c r="B30" s="14" t="s">
        <v>22</v>
      </c>
      <c r="C30" s="25">
        <v>0</v>
      </c>
      <c r="D30" s="25">
        <f>C30/$C$38</f>
        <v>0</v>
      </c>
      <c r="E30" s="25">
        <v>0</v>
      </c>
      <c r="F30" s="25">
        <f>E30/$E$38</f>
        <v>0</v>
      </c>
      <c r="G30" s="29">
        <f>G31+G32</f>
        <v>0</v>
      </c>
      <c r="H30" s="25">
        <f t="shared" si="2"/>
        <v>0</v>
      </c>
      <c r="I30" s="29">
        <f>I31+I32</f>
        <v>0</v>
      </c>
      <c r="J30" s="69">
        <f t="shared" si="6"/>
        <v>0</v>
      </c>
      <c r="K30" s="60">
        <f aca="true" t="shared" si="7" ref="K30:K36">I30</f>
        <v>0</v>
      </c>
      <c r="L30" s="62">
        <f t="shared" si="4"/>
        <v>0</v>
      </c>
    </row>
    <row r="31" spans="1:12" ht="15">
      <c r="A31" s="7" t="s">
        <v>48</v>
      </c>
      <c r="B31" s="5" t="s">
        <v>23</v>
      </c>
      <c r="C31" s="11"/>
      <c r="D31" s="11"/>
      <c r="E31" s="11"/>
      <c r="F31" s="11"/>
      <c r="G31" s="24">
        <v>0</v>
      </c>
      <c r="H31" s="24">
        <f t="shared" si="2"/>
        <v>0</v>
      </c>
      <c r="I31" s="24">
        <v>0</v>
      </c>
      <c r="J31" s="70">
        <f t="shared" si="6"/>
        <v>0</v>
      </c>
      <c r="K31" s="43">
        <f t="shared" si="7"/>
        <v>0</v>
      </c>
      <c r="L31" s="61">
        <f t="shared" si="4"/>
        <v>0</v>
      </c>
    </row>
    <row r="32" spans="1:12" ht="17.25" customHeight="1">
      <c r="A32" s="7" t="s">
        <v>49</v>
      </c>
      <c r="B32" s="5" t="s">
        <v>24</v>
      </c>
      <c r="C32" s="11"/>
      <c r="D32" s="11"/>
      <c r="E32" s="11"/>
      <c r="F32" s="11"/>
      <c r="G32" s="24">
        <f>SUM(G33:G36)</f>
        <v>0</v>
      </c>
      <c r="H32" s="24">
        <f t="shared" si="2"/>
        <v>0</v>
      </c>
      <c r="I32" s="24">
        <f>SUM(I33:I36)</f>
        <v>0</v>
      </c>
      <c r="J32" s="70">
        <f t="shared" si="6"/>
        <v>0</v>
      </c>
      <c r="K32" s="43">
        <f t="shared" si="7"/>
        <v>0</v>
      </c>
      <c r="L32" s="61">
        <f t="shared" si="4"/>
        <v>0</v>
      </c>
    </row>
    <row r="33" spans="1:12" ht="15">
      <c r="A33" s="8" t="s">
        <v>50</v>
      </c>
      <c r="B33" s="5" t="s">
        <v>25</v>
      </c>
      <c r="C33" s="11"/>
      <c r="D33" s="11"/>
      <c r="E33" s="11"/>
      <c r="F33" s="11"/>
      <c r="G33" s="24">
        <v>0</v>
      </c>
      <c r="H33" s="24">
        <f t="shared" si="2"/>
        <v>0</v>
      </c>
      <c r="I33" s="24">
        <v>0</v>
      </c>
      <c r="J33" s="70">
        <f t="shared" si="6"/>
        <v>0</v>
      </c>
      <c r="K33" s="43">
        <f t="shared" si="7"/>
        <v>0</v>
      </c>
      <c r="L33" s="61">
        <f t="shared" si="4"/>
        <v>0</v>
      </c>
    </row>
    <row r="34" spans="1:12" ht="21" customHeight="1">
      <c r="A34" s="8" t="s">
        <v>51</v>
      </c>
      <c r="B34" s="5" t="s">
        <v>26</v>
      </c>
      <c r="C34" s="11"/>
      <c r="D34" s="11"/>
      <c r="E34" s="11"/>
      <c r="F34" s="11"/>
      <c r="G34" s="24">
        <v>0</v>
      </c>
      <c r="H34" s="24">
        <f t="shared" si="2"/>
        <v>0</v>
      </c>
      <c r="I34" s="24">
        <v>0</v>
      </c>
      <c r="J34" s="70">
        <f t="shared" si="6"/>
        <v>0</v>
      </c>
      <c r="K34" s="43">
        <f t="shared" si="7"/>
        <v>0</v>
      </c>
      <c r="L34" s="61">
        <f t="shared" si="4"/>
        <v>0</v>
      </c>
    </row>
    <row r="35" spans="1:12" ht="31.5" customHeight="1">
      <c r="A35" s="8" t="s">
        <v>52</v>
      </c>
      <c r="B35" s="5" t="s">
        <v>27</v>
      </c>
      <c r="C35" s="11"/>
      <c r="D35" s="11"/>
      <c r="E35" s="11"/>
      <c r="F35" s="11"/>
      <c r="G35" s="24">
        <v>0</v>
      </c>
      <c r="H35" s="24">
        <f t="shared" si="2"/>
        <v>0</v>
      </c>
      <c r="I35" s="24">
        <v>0</v>
      </c>
      <c r="J35" s="70">
        <f t="shared" si="6"/>
        <v>0</v>
      </c>
      <c r="K35" s="43">
        <f t="shared" si="7"/>
        <v>0</v>
      </c>
      <c r="L35" s="61">
        <f t="shared" si="4"/>
        <v>0</v>
      </c>
    </row>
    <row r="36" spans="1:12" ht="19.5" customHeight="1">
      <c r="A36" s="8" t="s">
        <v>53</v>
      </c>
      <c r="B36" s="5" t="s">
        <v>69</v>
      </c>
      <c r="C36" s="11"/>
      <c r="D36" s="11"/>
      <c r="E36" s="11"/>
      <c r="F36" s="11"/>
      <c r="G36" s="24">
        <v>0</v>
      </c>
      <c r="H36" s="24">
        <f t="shared" si="2"/>
        <v>0</v>
      </c>
      <c r="I36" s="24">
        <v>0</v>
      </c>
      <c r="J36" s="70">
        <f t="shared" si="6"/>
        <v>0</v>
      </c>
      <c r="K36" s="43">
        <f t="shared" si="7"/>
        <v>0</v>
      </c>
      <c r="L36" s="61">
        <f t="shared" si="4"/>
        <v>0</v>
      </c>
    </row>
    <row r="37" spans="1:13" ht="50.25" customHeight="1">
      <c r="A37" s="13">
        <v>9</v>
      </c>
      <c r="B37" s="14" t="s">
        <v>28</v>
      </c>
      <c r="C37" s="30">
        <f>C28+C29+C30</f>
        <v>14548.75</v>
      </c>
      <c r="D37" s="30">
        <f>D28+D29+D30</f>
        <v>11.103034326968572</v>
      </c>
      <c r="E37" s="30">
        <f>E28+E29+E30</f>
        <v>16634.06</v>
      </c>
      <c r="F37" s="30">
        <f>F28+F29+F30</f>
        <v>13.93359077240097</v>
      </c>
      <c r="G37" s="30">
        <f>G28+G29+G30</f>
        <v>18966.339999999997</v>
      </c>
      <c r="H37" s="30">
        <f t="shared" si="2"/>
        <v>14.492946983937765</v>
      </c>
      <c r="I37" s="30">
        <f>I30+I29+I28</f>
        <v>24435.452350875315</v>
      </c>
      <c r="J37" s="66">
        <f>ROUND(I37/I38,2)</f>
        <v>20.47</v>
      </c>
      <c r="K37" s="30">
        <f>K30+K29+K28</f>
        <v>32624.522350875315</v>
      </c>
      <c r="L37" s="62">
        <f t="shared" si="4"/>
        <v>27.32806924960866</v>
      </c>
      <c r="M37" s="33">
        <f>K37-I37</f>
        <v>8189.07</v>
      </c>
    </row>
    <row r="38" spans="1:12" ht="59.25" customHeight="1" thickBot="1">
      <c r="A38" s="13">
        <v>10</v>
      </c>
      <c r="B38" s="14" t="s">
        <v>54</v>
      </c>
      <c r="C38" s="26">
        <f>SUM(C39:C42)</f>
        <v>1310.3400000000001</v>
      </c>
      <c r="D38" s="17"/>
      <c r="E38" s="26">
        <f>SUM(E39:E42)</f>
        <v>1193.81</v>
      </c>
      <c r="F38" s="17"/>
      <c r="G38" s="26">
        <v>1308.66</v>
      </c>
      <c r="H38" s="17"/>
      <c r="I38" s="30">
        <f>SUM(I39:I41)</f>
        <v>1193.81</v>
      </c>
      <c r="J38" s="53"/>
      <c r="K38" s="59">
        <f>I38</f>
        <v>1193.81</v>
      </c>
      <c r="L38" s="41"/>
    </row>
    <row r="39" spans="1:12" ht="15.75" thickBot="1">
      <c r="A39" s="7" t="s">
        <v>55</v>
      </c>
      <c r="B39" s="5" t="s">
        <v>29</v>
      </c>
      <c r="C39" s="10">
        <v>979.32</v>
      </c>
      <c r="D39" s="11"/>
      <c r="E39" s="6">
        <v>906.65</v>
      </c>
      <c r="F39" s="11"/>
      <c r="G39" s="34">
        <v>951.88</v>
      </c>
      <c r="H39" s="11"/>
      <c r="I39" s="6">
        <f>'[1]Лист1'!$I$30</f>
        <v>906.65</v>
      </c>
      <c r="J39" s="54"/>
      <c r="K39" s="58">
        <f>I39</f>
        <v>906.65</v>
      </c>
      <c r="L39" s="41"/>
    </row>
    <row r="40" spans="1:12" ht="17.25" customHeight="1" thickBot="1">
      <c r="A40" s="7" t="s">
        <v>56</v>
      </c>
      <c r="B40" s="5" t="s">
        <v>30</v>
      </c>
      <c r="C40" s="6">
        <v>80.65</v>
      </c>
      <c r="D40" s="11"/>
      <c r="E40" s="6">
        <v>75.47</v>
      </c>
      <c r="F40" s="11"/>
      <c r="G40" s="34">
        <v>80.69</v>
      </c>
      <c r="H40" s="11"/>
      <c r="I40" s="6">
        <f>'[1]Лист1'!$I$31</f>
        <v>75.47</v>
      </c>
      <c r="J40" s="54"/>
      <c r="K40" s="58">
        <f>I40</f>
        <v>75.47</v>
      </c>
      <c r="L40" s="41"/>
    </row>
    <row r="41" spans="1:12" ht="15.75" thickBot="1">
      <c r="A41" s="7" t="s">
        <v>57</v>
      </c>
      <c r="B41" s="5" t="s">
        <v>31</v>
      </c>
      <c r="C41" s="6">
        <v>250.37</v>
      </c>
      <c r="D41" s="11"/>
      <c r="E41" s="6">
        <v>211.69</v>
      </c>
      <c r="F41" s="11"/>
      <c r="G41" s="34">
        <f>275.25+0.78</f>
        <v>276.03</v>
      </c>
      <c r="H41" s="11"/>
      <c r="I41" s="6">
        <f>'[1]Лист1'!$I$32</f>
        <v>211.69</v>
      </c>
      <c r="J41" s="54"/>
      <c r="K41" s="58">
        <f>I41</f>
        <v>211.69</v>
      </c>
      <c r="L41" s="41"/>
    </row>
    <row r="42" spans="1:12" ht="33" customHeight="1">
      <c r="A42" s="7" t="s">
        <v>58</v>
      </c>
      <c r="B42" s="5" t="s">
        <v>32</v>
      </c>
      <c r="C42" s="6"/>
      <c r="D42" s="11"/>
      <c r="E42" s="6"/>
      <c r="F42" s="11"/>
      <c r="G42" s="6"/>
      <c r="H42" s="11"/>
      <c r="I42" s="6"/>
      <c r="J42" s="54"/>
      <c r="K42" s="41"/>
      <c r="L42" s="41"/>
    </row>
    <row r="43" spans="1:12" ht="18.75" customHeight="1">
      <c r="A43" s="13">
        <v>11</v>
      </c>
      <c r="B43" s="14" t="s">
        <v>33</v>
      </c>
      <c r="C43" s="17"/>
      <c r="D43" s="25">
        <f>D37</f>
        <v>11.103034326968572</v>
      </c>
      <c r="E43" s="17"/>
      <c r="F43" s="25">
        <f>F37</f>
        <v>13.93359077240097</v>
      </c>
      <c r="G43" s="17"/>
      <c r="H43" s="25">
        <f>H37</f>
        <v>14.492946983937765</v>
      </c>
      <c r="I43" s="17"/>
      <c r="J43" s="51">
        <f>J37</f>
        <v>20.47</v>
      </c>
      <c r="K43" s="17"/>
      <c r="L43" s="59">
        <f>L37</f>
        <v>27.32806924960866</v>
      </c>
    </row>
    <row r="44" spans="1:12" ht="15">
      <c r="A44" s="12"/>
      <c r="B44" s="2"/>
      <c r="C44" s="2"/>
      <c r="D44" s="2"/>
      <c r="E44" s="2"/>
      <c r="F44" s="2"/>
      <c r="G44" s="2"/>
      <c r="H44" s="2"/>
      <c r="I44" s="2"/>
      <c r="J44" s="63">
        <f>J43*1.2</f>
        <v>24.563999999999997</v>
      </c>
      <c r="L44" s="33">
        <f>L43*1.2</f>
        <v>32.79368309953039</v>
      </c>
    </row>
    <row r="45" spans="1:10" ht="29.25" customHeight="1">
      <c r="A45" s="87" t="s">
        <v>71</v>
      </c>
      <c r="B45" s="87"/>
      <c r="C45" s="2"/>
      <c r="D45" s="89" t="s">
        <v>61</v>
      </c>
      <c r="E45" s="89"/>
      <c r="F45" s="2"/>
      <c r="G45" s="2"/>
      <c r="H45" s="2"/>
      <c r="I45" s="87" t="s">
        <v>70</v>
      </c>
      <c r="J45" s="87"/>
    </row>
    <row r="46" spans="1:10" ht="25.5" customHeight="1">
      <c r="A46" s="86" t="s">
        <v>34</v>
      </c>
      <c r="B46" s="86"/>
      <c r="C46" s="2"/>
      <c r="D46" s="86" t="s">
        <v>35</v>
      </c>
      <c r="E46" s="86"/>
      <c r="F46" s="2"/>
      <c r="G46" s="2"/>
      <c r="H46" s="2"/>
      <c r="I46" s="86" t="s">
        <v>36</v>
      </c>
      <c r="J46" s="86"/>
    </row>
    <row r="47" ht="15">
      <c r="A47" s="1"/>
    </row>
    <row r="57" ht="12.75">
      <c r="Q57" t="s">
        <v>62</v>
      </c>
    </row>
  </sheetData>
  <sheetProtection/>
  <mergeCells count="19">
    <mergeCell ref="K9:L10"/>
    <mergeCell ref="A4:J4"/>
    <mergeCell ref="C5:F5"/>
    <mergeCell ref="C6:F6"/>
    <mergeCell ref="D7:E7"/>
    <mergeCell ref="G8:J8"/>
    <mergeCell ref="A9:A11"/>
    <mergeCell ref="B9:B11"/>
    <mergeCell ref="C9:F9"/>
    <mergeCell ref="G9:H10"/>
    <mergeCell ref="A46:B46"/>
    <mergeCell ref="D46:E46"/>
    <mergeCell ref="I46:J46"/>
    <mergeCell ref="I9:J10"/>
    <mergeCell ref="C10:D10"/>
    <mergeCell ref="E10:F10"/>
    <mergeCell ref="A45:B45"/>
    <mergeCell ref="D45:E45"/>
    <mergeCell ref="I45:J45"/>
  </mergeCells>
  <printOptions/>
  <pageMargins left="0.7086614173228347" right="0.15748031496062992" top="0.31496062992125984" bottom="0.2755905511811024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4">
      <selection activeCell="B8" sqref="B8:B10"/>
    </sheetView>
  </sheetViews>
  <sheetFormatPr defaultColWidth="9.140625" defaultRowHeight="12.75"/>
  <cols>
    <col min="1" max="1" width="8.7109375" style="0" customWidth="1"/>
    <col min="2" max="2" width="56.28125" style="0" customWidth="1"/>
    <col min="3" max="3" width="9.8515625" style="0" hidden="1" customWidth="1"/>
    <col min="4" max="4" width="0" style="0" hidden="1" customWidth="1"/>
    <col min="5" max="5" width="10.00390625" style="0" hidden="1" customWidth="1"/>
    <col min="6" max="6" width="8.7109375" style="0" hidden="1" customWidth="1"/>
    <col min="7" max="7" width="9.57421875" style="0" hidden="1" customWidth="1"/>
    <col min="8" max="8" width="9.421875" style="0" hidden="1" customWidth="1"/>
    <col min="9" max="9" width="9.28125" style="0" hidden="1" customWidth="1"/>
    <col min="10" max="10" width="9.00390625" style="0" hidden="1" customWidth="1"/>
    <col min="11" max="11" width="13.8515625" style="0" customWidth="1"/>
    <col min="12" max="12" width="11.421875" style="0" customWidth="1"/>
  </cols>
  <sheetData>
    <row r="1" spans="1:10" ht="15.75" customHeight="1" hidden="1">
      <c r="A1" s="2"/>
      <c r="B1" s="2"/>
      <c r="C1" s="2"/>
      <c r="D1" s="2"/>
      <c r="E1" s="2"/>
      <c r="F1" s="2"/>
      <c r="G1" s="2"/>
      <c r="H1" s="21"/>
      <c r="I1" s="21"/>
      <c r="J1" s="21"/>
    </row>
    <row r="2" spans="1:10" ht="15.75" customHeight="1" hidden="1">
      <c r="A2" s="2"/>
      <c r="B2" s="2"/>
      <c r="C2" s="2"/>
      <c r="D2" s="2"/>
      <c r="E2" s="2"/>
      <c r="F2" s="2"/>
      <c r="G2" s="2"/>
      <c r="H2" s="21"/>
      <c r="I2" s="21"/>
      <c r="J2" s="21"/>
    </row>
    <row r="3" spans="1:10" ht="13.5" customHeight="1" hidden="1">
      <c r="A3" s="2"/>
      <c r="B3" s="2"/>
      <c r="C3" s="2"/>
      <c r="D3" s="2"/>
      <c r="E3" s="2"/>
      <c r="F3" s="2"/>
      <c r="G3" s="2"/>
      <c r="H3" s="22"/>
      <c r="I3" s="23"/>
      <c r="J3" s="21"/>
    </row>
    <row r="4" spans="1:10" ht="15.75" customHeight="1">
      <c r="A4" s="46"/>
      <c r="B4" s="47"/>
      <c r="C4" s="84" t="s">
        <v>65</v>
      </c>
      <c r="D4" s="84"/>
      <c r="E4" s="84"/>
      <c r="F4" s="84"/>
      <c r="G4" s="47"/>
      <c r="H4" s="47"/>
      <c r="I4" s="47"/>
      <c r="J4" s="47"/>
    </row>
    <row r="5" spans="1:13" ht="34.5" customHeight="1">
      <c r="A5" s="90" t="s">
        <v>75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71"/>
    </row>
    <row r="6" spans="1:13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2"/>
    </row>
    <row r="7" spans="1:10" ht="15">
      <c r="A7" s="2"/>
      <c r="B7" s="2"/>
      <c r="C7" s="2"/>
      <c r="D7" s="2"/>
      <c r="E7" s="2"/>
      <c r="F7" s="2"/>
      <c r="G7" s="85" t="s">
        <v>59</v>
      </c>
      <c r="H7" s="85"/>
      <c r="I7" s="85"/>
      <c r="J7" s="85"/>
    </row>
    <row r="8" spans="1:12" ht="16.5" customHeight="1">
      <c r="A8" s="82" t="s">
        <v>0</v>
      </c>
      <c r="B8" s="82" t="s">
        <v>1</v>
      </c>
      <c r="C8" s="82" t="s">
        <v>2</v>
      </c>
      <c r="D8" s="82"/>
      <c r="E8" s="82"/>
      <c r="F8" s="82"/>
      <c r="G8" s="82" t="s">
        <v>3</v>
      </c>
      <c r="H8" s="82"/>
      <c r="I8" s="82" t="s">
        <v>66</v>
      </c>
      <c r="J8" s="82"/>
      <c r="K8" s="82" t="s">
        <v>72</v>
      </c>
      <c r="L8" s="82"/>
    </row>
    <row r="9" spans="1:12" ht="37.5" customHeight="1">
      <c r="A9" s="82"/>
      <c r="B9" s="82"/>
      <c r="C9" s="82" t="s">
        <v>68</v>
      </c>
      <c r="D9" s="82"/>
      <c r="E9" s="82" t="s">
        <v>67</v>
      </c>
      <c r="F9" s="82"/>
      <c r="G9" s="82"/>
      <c r="H9" s="82"/>
      <c r="I9" s="82"/>
      <c r="J9" s="82"/>
      <c r="K9" s="82"/>
      <c r="L9" s="82"/>
    </row>
    <row r="10" spans="1:12" ht="39" customHeight="1">
      <c r="A10" s="82"/>
      <c r="B10" s="82"/>
      <c r="C10" s="48" t="s">
        <v>60</v>
      </c>
      <c r="D10" s="48" t="s">
        <v>4</v>
      </c>
      <c r="E10" s="48" t="s">
        <v>60</v>
      </c>
      <c r="F10" s="48" t="s">
        <v>4</v>
      </c>
      <c r="G10" s="48" t="s">
        <v>60</v>
      </c>
      <c r="H10" s="48" t="s">
        <v>4</v>
      </c>
      <c r="I10" s="48" t="s">
        <v>60</v>
      </c>
      <c r="J10" s="56" t="s">
        <v>4</v>
      </c>
      <c r="K10" s="48" t="s">
        <v>60</v>
      </c>
      <c r="L10" s="48" t="s">
        <v>4</v>
      </c>
    </row>
    <row r="11" spans="1:12" ht="15">
      <c r="A11" s="3" t="s">
        <v>5</v>
      </c>
      <c r="B11" s="4" t="s">
        <v>6</v>
      </c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9">
        <v>8</v>
      </c>
      <c r="K11" s="55">
        <v>1</v>
      </c>
      <c r="L11" s="55">
        <v>2</v>
      </c>
    </row>
    <row r="12" spans="1:12" ht="22.5" customHeight="1">
      <c r="A12" s="13">
        <v>1</v>
      </c>
      <c r="B12" s="14" t="s">
        <v>7</v>
      </c>
      <c r="C12" s="32">
        <f>C13+C17+C18</f>
        <v>13304.14</v>
      </c>
      <c r="D12" s="30">
        <f>C12/$C$37</f>
        <v>10.153196880199031</v>
      </c>
      <c r="E12" s="32">
        <f>E13+E17+E18</f>
        <v>14917.6</v>
      </c>
      <c r="F12" s="30">
        <f>E12/$E$37</f>
        <v>12.495790787478745</v>
      </c>
      <c r="G12" s="32">
        <f>G13+G17+G18</f>
        <v>17210.71</v>
      </c>
      <c r="H12" s="30">
        <f>G12/$G$37</f>
        <v>13.151399141106168</v>
      </c>
      <c r="I12" s="32">
        <f>I13+I17+I18+I22</f>
        <v>22055.627218424044</v>
      </c>
      <c r="J12" s="66">
        <f>I12/$I$37</f>
        <v>18.474989502872354</v>
      </c>
      <c r="K12" s="73">
        <v>30244.697218424044</v>
      </c>
      <c r="L12" s="64">
        <v>25.3345986534072</v>
      </c>
    </row>
    <row r="13" spans="1:12" ht="20.25" customHeight="1">
      <c r="A13" s="7" t="s">
        <v>37</v>
      </c>
      <c r="B13" s="5" t="s">
        <v>8</v>
      </c>
      <c r="C13" s="24">
        <f>C15+C16</f>
        <v>5320.0599999999995</v>
      </c>
      <c r="D13" s="24">
        <f aca="true" t="shared" si="0" ref="D13:D28">C13/$C$37</f>
        <v>4.060060747592227</v>
      </c>
      <c r="E13" s="9">
        <f>E15+E16</f>
        <v>5134.97</v>
      </c>
      <c r="F13" s="24">
        <f aca="true" t="shared" si="1" ref="F13:F28">E13/$E$37</f>
        <v>4.301329357267908</v>
      </c>
      <c r="G13" s="9">
        <f>G15+G16</f>
        <v>6184.58</v>
      </c>
      <c r="H13" s="24">
        <f aca="true" t="shared" si="2" ref="H13:H36">G13/$G$37</f>
        <v>4.725887549096021</v>
      </c>
      <c r="I13" s="9">
        <f>I15+I16</f>
        <v>5892.01</v>
      </c>
      <c r="J13" s="67">
        <f aca="true" t="shared" si="3" ref="J13:J27">I13/$I$37</f>
        <v>4.93546711788308</v>
      </c>
      <c r="K13" s="74">
        <v>14081.08</v>
      </c>
      <c r="L13" s="44">
        <v>11.795076268417922</v>
      </c>
    </row>
    <row r="14" spans="1:12" ht="18" customHeight="1">
      <c r="A14" s="8" t="s">
        <v>38</v>
      </c>
      <c r="B14" s="5" t="s">
        <v>9</v>
      </c>
      <c r="C14" s="28">
        <v>0</v>
      </c>
      <c r="D14" s="28">
        <f t="shared" si="0"/>
        <v>0</v>
      </c>
      <c r="E14" s="28">
        <v>0</v>
      </c>
      <c r="F14" s="28">
        <f>E14/$C$37</f>
        <v>0</v>
      </c>
      <c r="G14" s="28">
        <v>0</v>
      </c>
      <c r="H14" s="28">
        <f>G14/$C$37</f>
        <v>0</v>
      </c>
      <c r="I14" s="28">
        <v>0</v>
      </c>
      <c r="J14" s="67">
        <f t="shared" si="3"/>
        <v>0</v>
      </c>
      <c r="K14" s="42">
        <v>0</v>
      </c>
      <c r="L14" s="44">
        <v>0</v>
      </c>
    </row>
    <row r="15" spans="1:12" ht="15">
      <c r="A15" s="8" t="s">
        <v>39</v>
      </c>
      <c r="B15" s="5" t="s">
        <v>10</v>
      </c>
      <c r="C15" s="9">
        <v>4732.62</v>
      </c>
      <c r="D15" s="24">
        <f t="shared" si="0"/>
        <v>3.61174962223545</v>
      </c>
      <c r="E15" s="6">
        <v>4617.22</v>
      </c>
      <c r="F15" s="24">
        <f t="shared" si="1"/>
        <v>3.8676338780878035</v>
      </c>
      <c r="G15" s="6">
        <v>4838.06</v>
      </c>
      <c r="H15" s="24">
        <f t="shared" si="2"/>
        <v>3.696957192853759</v>
      </c>
      <c r="I15" s="6">
        <f>'[10]Лист1'!$J$18</f>
        <v>5485.03</v>
      </c>
      <c r="J15" s="67">
        <f t="shared" si="3"/>
        <v>4.594558598101876</v>
      </c>
      <c r="K15" s="57">
        <v>13674.1</v>
      </c>
      <c r="L15" s="44">
        <v>11.454167748636719</v>
      </c>
    </row>
    <row r="16" spans="1:12" ht="17.25" customHeight="1">
      <c r="A16" s="8" t="s">
        <v>40</v>
      </c>
      <c r="B16" s="5" t="s">
        <v>11</v>
      </c>
      <c r="C16" s="6">
        <v>587.44</v>
      </c>
      <c r="D16" s="24">
        <f t="shared" si="0"/>
        <v>0.44831112535677764</v>
      </c>
      <c r="E16" s="6">
        <v>517.75</v>
      </c>
      <c r="F16" s="24">
        <f t="shared" si="1"/>
        <v>0.43369547918010404</v>
      </c>
      <c r="G16" s="6">
        <v>1346.52</v>
      </c>
      <c r="H16" s="24">
        <f t="shared" si="2"/>
        <v>1.028930356242263</v>
      </c>
      <c r="I16" s="35">
        <f>'[8]мат'!$E$18</f>
        <v>406.98</v>
      </c>
      <c r="J16" s="67">
        <f t="shared" si="3"/>
        <v>0.34090851978120473</v>
      </c>
      <c r="K16" s="42">
        <v>406.98</v>
      </c>
      <c r="L16" s="44">
        <v>0.34090851978120473</v>
      </c>
    </row>
    <row r="17" spans="1:12" ht="16.5" customHeight="1">
      <c r="A17" s="7" t="s">
        <v>41</v>
      </c>
      <c r="B17" s="5" t="s">
        <v>12</v>
      </c>
      <c r="C17" s="6">
        <v>5204.76</v>
      </c>
      <c r="D17" s="24">
        <f t="shared" si="0"/>
        <v>3.972068318146435</v>
      </c>
      <c r="E17" s="6">
        <v>6308.82</v>
      </c>
      <c r="F17" s="24">
        <f t="shared" si="1"/>
        <v>5.284609778775517</v>
      </c>
      <c r="G17" s="6">
        <v>8205.92</v>
      </c>
      <c r="H17" s="24">
        <f t="shared" si="2"/>
        <v>6.270475142512188</v>
      </c>
      <c r="I17" s="24">
        <f>'[3]Зведені дані 3'!$I$9/1000</f>
        <v>11482.610999999997</v>
      </c>
      <c r="J17" s="67">
        <f t="shared" si="3"/>
        <v>9.618457711026041</v>
      </c>
      <c r="K17" s="42">
        <v>11482.610999999997</v>
      </c>
      <c r="L17" s="44">
        <v>9.618457711026041</v>
      </c>
    </row>
    <row r="18" spans="1:12" ht="16.5" customHeight="1">
      <c r="A18" s="7" t="s">
        <v>42</v>
      </c>
      <c r="B18" s="5" t="s">
        <v>13</v>
      </c>
      <c r="C18" s="24">
        <f>C19+C20+C21</f>
        <v>2779.32</v>
      </c>
      <c r="D18" s="24">
        <f t="shared" si="0"/>
        <v>2.121067814460369</v>
      </c>
      <c r="E18" s="24">
        <f>E19+E20+E21</f>
        <v>3473.81</v>
      </c>
      <c r="F18" s="24">
        <f t="shared" si="1"/>
        <v>2.9098516514353205</v>
      </c>
      <c r="G18" s="24">
        <f>G19+G20+G21</f>
        <v>2820.21</v>
      </c>
      <c r="H18" s="24">
        <f t="shared" si="2"/>
        <v>2.1550364494979597</v>
      </c>
      <c r="I18" s="24">
        <f>I19+I20+I21</f>
        <v>4502.870924223475</v>
      </c>
      <c r="J18" s="67">
        <f t="shared" si="3"/>
        <v>3.7718488907141636</v>
      </c>
      <c r="K18" s="42">
        <v>4502.870924223475</v>
      </c>
      <c r="L18" s="44">
        <v>3.7718488907141636</v>
      </c>
    </row>
    <row r="19" spans="1:12" ht="33" customHeight="1">
      <c r="A19" s="8" t="s">
        <v>44</v>
      </c>
      <c r="B19" s="5" t="s">
        <v>43</v>
      </c>
      <c r="C19" s="27">
        <v>1124.08</v>
      </c>
      <c r="D19" s="28">
        <f t="shared" si="0"/>
        <v>0.8578536868293724</v>
      </c>
      <c r="E19" s="27">
        <v>1346.16</v>
      </c>
      <c r="F19" s="28">
        <f t="shared" si="1"/>
        <v>1.1276166224106015</v>
      </c>
      <c r="G19" s="27">
        <v>1805.3</v>
      </c>
      <c r="H19" s="28">
        <f t="shared" si="2"/>
        <v>1.379502697415677</v>
      </c>
      <c r="I19" s="28">
        <f>I17*0.22</f>
        <v>2526.1744199999994</v>
      </c>
      <c r="J19" s="67">
        <f t="shared" si="3"/>
        <v>2.116060696425729</v>
      </c>
      <c r="K19" s="42">
        <v>2526.1744199999994</v>
      </c>
      <c r="L19" s="44">
        <v>2.116060696425729</v>
      </c>
    </row>
    <row r="20" spans="1:12" ht="30.75" customHeight="1">
      <c r="A20" s="8" t="s">
        <v>45</v>
      </c>
      <c r="B20" s="5" t="s">
        <v>14</v>
      </c>
      <c r="C20" s="27">
        <v>1032.14</v>
      </c>
      <c r="D20" s="28">
        <f t="shared" si="0"/>
        <v>0.7876886914846528</v>
      </c>
      <c r="E20" s="28">
        <v>1659.09</v>
      </c>
      <c r="F20" s="28">
        <f t="shared" si="1"/>
        <v>1.3897437615700992</v>
      </c>
      <c r="G20" s="27">
        <v>455.12</v>
      </c>
      <c r="H20" s="28">
        <f t="shared" si="2"/>
        <v>0.34777558724191154</v>
      </c>
      <c r="I20" s="31">
        <f>'[4]зведена'!$O$15/1000</f>
        <v>1406.3465042234761</v>
      </c>
      <c r="J20" s="67">
        <f t="shared" si="3"/>
        <v>1.1780321024480245</v>
      </c>
      <c r="K20" s="42">
        <v>1406.3465042234761</v>
      </c>
      <c r="L20" s="44">
        <v>1.1780321024480245</v>
      </c>
    </row>
    <row r="21" spans="1:12" ht="15">
      <c r="A21" s="8" t="s">
        <v>46</v>
      </c>
      <c r="B21" s="5" t="s">
        <v>15</v>
      </c>
      <c r="C21" s="24">
        <v>623.1</v>
      </c>
      <c r="D21" s="24">
        <f t="shared" si="0"/>
        <v>0.4755254361463437</v>
      </c>
      <c r="E21" s="24">
        <v>468.56</v>
      </c>
      <c r="F21" s="24">
        <f t="shared" si="1"/>
        <v>0.3924912674546201</v>
      </c>
      <c r="G21" s="6">
        <v>559.79</v>
      </c>
      <c r="H21" s="24">
        <f t="shared" si="2"/>
        <v>0.427758164840371</v>
      </c>
      <c r="I21" s="36">
        <f>'[7]Інші прямі'!$F$18</f>
        <v>570.35</v>
      </c>
      <c r="J21" s="67">
        <f t="shared" si="3"/>
        <v>0.4777560918404102</v>
      </c>
      <c r="K21" s="42">
        <v>570.35</v>
      </c>
      <c r="L21" s="44">
        <v>0.4777560918404102</v>
      </c>
    </row>
    <row r="22" spans="1:12" ht="15.75" customHeight="1">
      <c r="A22" s="16" t="s">
        <v>47</v>
      </c>
      <c r="B22" s="14" t="s">
        <v>63</v>
      </c>
      <c r="C22" s="15">
        <v>121.89</v>
      </c>
      <c r="D22" s="25">
        <f t="shared" si="0"/>
        <v>0.0930216585008471</v>
      </c>
      <c r="E22" s="15">
        <v>142.88</v>
      </c>
      <c r="F22" s="25">
        <f t="shared" si="1"/>
        <v>0.11968403682328009</v>
      </c>
      <c r="G22" s="15">
        <v>122.52</v>
      </c>
      <c r="H22" s="25">
        <f t="shared" si="2"/>
        <v>0.09362248406767226</v>
      </c>
      <c r="I22" s="25">
        <v>178.1352942005696</v>
      </c>
      <c r="J22" s="66">
        <f t="shared" si="3"/>
        <v>0.14921578324906778</v>
      </c>
      <c r="K22" s="75">
        <v>178.1352942005696</v>
      </c>
      <c r="L22" s="64">
        <v>0.14921578324906778</v>
      </c>
    </row>
    <row r="23" spans="1:12" ht="16.5" customHeight="1">
      <c r="A23" s="13">
        <v>2</v>
      </c>
      <c r="B23" s="14" t="s">
        <v>16</v>
      </c>
      <c r="C23" s="15">
        <v>992.61</v>
      </c>
      <c r="D23" s="25">
        <f t="shared" si="0"/>
        <v>0.7575209487613901</v>
      </c>
      <c r="E23" s="15">
        <v>1359.33</v>
      </c>
      <c r="F23" s="25">
        <f t="shared" si="1"/>
        <v>1.1386485286603396</v>
      </c>
      <c r="G23" s="15">
        <v>1413.87</v>
      </c>
      <c r="H23" s="25">
        <f t="shared" si="2"/>
        <v>1.0803952134244188</v>
      </c>
      <c r="I23" s="25">
        <v>1964.7485814842914</v>
      </c>
      <c r="J23" s="66">
        <f t="shared" si="3"/>
        <v>1.6457799662293762</v>
      </c>
      <c r="K23" s="75">
        <v>1964.7485814842914</v>
      </c>
      <c r="L23" s="64">
        <v>1.6457799662293762</v>
      </c>
    </row>
    <row r="24" spans="1:12" ht="14.25">
      <c r="A24" s="13">
        <v>3</v>
      </c>
      <c r="B24" s="14" t="s">
        <v>17</v>
      </c>
      <c r="C24" s="25">
        <v>252</v>
      </c>
      <c r="D24" s="25">
        <f t="shared" si="0"/>
        <v>0.19231649800815054</v>
      </c>
      <c r="E24" s="25">
        <v>357.13</v>
      </c>
      <c r="F24" s="25">
        <f t="shared" si="1"/>
        <v>0.2991514562618842</v>
      </c>
      <c r="G24" s="15">
        <v>341.76</v>
      </c>
      <c r="H24" s="25">
        <f t="shared" si="2"/>
        <v>0.2611526294071798</v>
      </c>
      <c r="I24" s="25">
        <v>415.07655096697914</v>
      </c>
      <c r="J24" s="66">
        <f t="shared" si="3"/>
        <v>0.34769062997208866</v>
      </c>
      <c r="K24" s="75">
        <v>415.07655096697914</v>
      </c>
      <c r="L24" s="64">
        <v>0.34769062997208866</v>
      </c>
    </row>
    <row r="25" spans="1:12" ht="14.25">
      <c r="A25" s="13">
        <v>4</v>
      </c>
      <c r="B25" s="14" t="s">
        <v>18</v>
      </c>
      <c r="C25" s="25">
        <v>0</v>
      </c>
      <c r="D25" s="25">
        <f t="shared" si="0"/>
        <v>0</v>
      </c>
      <c r="E25" s="25">
        <v>0</v>
      </c>
      <c r="F25" s="25">
        <f t="shared" si="1"/>
        <v>0</v>
      </c>
      <c r="G25" s="25">
        <v>0</v>
      </c>
      <c r="H25" s="25">
        <f t="shared" si="2"/>
        <v>0</v>
      </c>
      <c r="I25" s="25">
        <v>0</v>
      </c>
      <c r="J25" s="66">
        <f t="shared" si="3"/>
        <v>0</v>
      </c>
      <c r="K25" s="75">
        <v>0</v>
      </c>
      <c r="L25" s="64">
        <v>0</v>
      </c>
    </row>
    <row r="26" spans="1:12" ht="14.25">
      <c r="A26" s="13">
        <v>5</v>
      </c>
      <c r="B26" s="14" t="s">
        <v>19</v>
      </c>
      <c r="C26" s="25">
        <v>0</v>
      </c>
      <c r="D26" s="25">
        <f t="shared" si="0"/>
        <v>0</v>
      </c>
      <c r="E26" s="25">
        <v>0</v>
      </c>
      <c r="F26" s="25">
        <f t="shared" si="1"/>
        <v>0</v>
      </c>
      <c r="G26" s="25">
        <v>0</v>
      </c>
      <c r="H26" s="25">
        <f t="shared" si="2"/>
        <v>0</v>
      </c>
      <c r="I26" s="25">
        <v>0</v>
      </c>
      <c r="J26" s="66">
        <f t="shared" si="3"/>
        <v>0</v>
      </c>
      <c r="K26" s="75">
        <v>0</v>
      </c>
      <c r="L26" s="64">
        <v>0</v>
      </c>
    </row>
    <row r="27" spans="1:12" ht="18.75" customHeight="1">
      <c r="A27" s="13">
        <v>6</v>
      </c>
      <c r="B27" s="14" t="s">
        <v>20</v>
      </c>
      <c r="C27" s="32">
        <f>C12+C23+C24+C25+C26</f>
        <v>14548.75</v>
      </c>
      <c r="D27" s="30">
        <f t="shared" si="0"/>
        <v>11.103034326968572</v>
      </c>
      <c r="E27" s="32">
        <f>E12+E23+E24+E25+E26</f>
        <v>16634.06</v>
      </c>
      <c r="F27" s="30">
        <f t="shared" si="1"/>
        <v>13.93359077240097</v>
      </c>
      <c r="G27" s="32">
        <f>G12+G23+G24+G25+G26</f>
        <v>18966.339999999997</v>
      </c>
      <c r="H27" s="30">
        <f t="shared" si="2"/>
        <v>14.492946983937765</v>
      </c>
      <c r="I27" s="32">
        <f>I12+I23+I24+I25+I26</f>
        <v>24435.452350875315</v>
      </c>
      <c r="J27" s="66">
        <f t="shared" si="3"/>
        <v>20.46846009907382</v>
      </c>
      <c r="K27" s="73">
        <v>32624.522350875315</v>
      </c>
      <c r="L27" s="64">
        <v>27.32806924960866</v>
      </c>
    </row>
    <row r="28" spans="1:12" ht="18" customHeight="1">
      <c r="A28" s="13">
        <v>7</v>
      </c>
      <c r="B28" s="14" t="s">
        <v>21</v>
      </c>
      <c r="C28" s="25">
        <v>0</v>
      </c>
      <c r="D28" s="25">
        <f t="shared" si="0"/>
        <v>0</v>
      </c>
      <c r="E28" s="25">
        <v>0</v>
      </c>
      <c r="F28" s="25">
        <f t="shared" si="1"/>
        <v>0</v>
      </c>
      <c r="G28" s="25">
        <v>0</v>
      </c>
      <c r="H28" s="25">
        <f t="shared" si="2"/>
        <v>0</v>
      </c>
      <c r="I28" s="25">
        <v>0</v>
      </c>
      <c r="J28" s="69">
        <f aca="true" t="shared" si="4" ref="J28:J35">I28/$G$37</f>
        <v>0</v>
      </c>
      <c r="K28" s="76">
        <v>0</v>
      </c>
      <c r="L28" s="64">
        <v>0</v>
      </c>
    </row>
    <row r="29" spans="1:12" ht="17.25" customHeight="1">
      <c r="A29" s="13">
        <v>8</v>
      </c>
      <c r="B29" s="14" t="s">
        <v>22</v>
      </c>
      <c r="C29" s="25">
        <v>0</v>
      </c>
      <c r="D29" s="25">
        <f>C29/$C$37</f>
        <v>0</v>
      </c>
      <c r="E29" s="25">
        <v>0</v>
      </c>
      <c r="F29" s="25">
        <f>E29/$E$37</f>
        <v>0</v>
      </c>
      <c r="G29" s="29">
        <f>G30+G31</f>
        <v>0</v>
      </c>
      <c r="H29" s="25">
        <f t="shared" si="2"/>
        <v>0</v>
      </c>
      <c r="I29" s="29">
        <f>I30+I31</f>
        <v>0</v>
      </c>
      <c r="J29" s="69">
        <f t="shared" si="4"/>
        <v>0</v>
      </c>
      <c r="K29" s="76">
        <v>0</v>
      </c>
      <c r="L29" s="64">
        <v>0</v>
      </c>
    </row>
    <row r="30" spans="1:12" ht="15">
      <c r="A30" s="7" t="s">
        <v>48</v>
      </c>
      <c r="B30" s="5" t="s">
        <v>23</v>
      </c>
      <c r="C30" s="11"/>
      <c r="D30" s="11"/>
      <c r="E30" s="11"/>
      <c r="F30" s="11"/>
      <c r="G30" s="24">
        <v>0</v>
      </c>
      <c r="H30" s="24">
        <f t="shared" si="2"/>
        <v>0</v>
      </c>
      <c r="I30" s="24">
        <v>0</v>
      </c>
      <c r="J30" s="70">
        <f t="shared" si="4"/>
        <v>0</v>
      </c>
      <c r="K30" s="77">
        <v>0</v>
      </c>
      <c r="L30" s="44">
        <v>0</v>
      </c>
    </row>
    <row r="31" spans="1:12" ht="17.25" customHeight="1">
      <c r="A31" s="7" t="s">
        <v>49</v>
      </c>
      <c r="B31" s="5" t="s">
        <v>24</v>
      </c>
      <c r="C31" s="11"/>
      <c r="D31" s="11"/>
      <c r="E31" s="11"/>
      <c r="F31" s="11"/>
      <c r="G31" s="24">
        <f>SUM(G32:G35)</f>
        <v>0</v>
      </c>
      <c r="H31" s="24">
        <f t="shared" si="2"/>
        <v>0</v>
      </c>
      <c r="I31" s="24">
        <f>SUM(I32:I35)</f>
        <v>0</v>
      </c>
      <c r="J31" s="70">
        <f t="shared" si="4"/>
        <v>0</v>
      </c>
      <c r="K31" s="77">
        <v>0</v>
      </c>
      <c r="L31" s="44">
        <v>0</v>
      </c>
    </row>
    <row r="32" spans="1:12" ht="15">
      <c r="A32" s="8" t="s">
        <v>50</v>
      </c>
      <c r="B32" s="5" t="s">
        <v>25</v>
      </c>
      <c r="C32" s="11"/>
      <c r="D32" s="11"/>
      <c r="E32" s="11"/>
      <c r="F32" s="11"/>
      <c r="G32" s="24">
        <v>0</v>
      </c>
      <c r="H32" s="24">
        <f t="shared" si="2"/>
        <v>0</v>
      </c>
      <c r="I32" s="24">
        <v>0</v>
      </c>
      <c r="J32" s="70">
        <f t="shared" si="4"/>
        <v>0</v>
      </c>
      <c r="K32" s="77">
        <v>0</v>
      </c>
      <c r="L32" s="44">
        <v>0</v>
      </c>
    </row>
    <row r="33" spans="1:12" ht="21" customHeight="1">
      <c r="A33" s="8" t="s">
        <v>51</v>
      </c>
      <c r="B33" s="5" t="s">
        <v>26</v>
      </c>
      <c r="C33" s="11"/>
      <c r="D33" s="11"/>
      <c r="E33" s="11"/>
      <c r="F33" s="11"/>
      <c r="G33" s="24">
        <v>0</v>
      </c>
      <c r="H33" s="24">
        <f t="shared" si="2"/>
        <v>0</v>
      </c>
      <c r="I33" s="24">
        <v>0</v>
      </c>
      <c r="J33" s="70">
        <f t="shared" si="4"/>
        <v>0</v>
      </c>
      <c r="K33" s="77">
        <v>0</v>
      </c>
      <c r="L33" s="44">
        <v>0</v>
      </c>
    </row>
    <row r="34" spans="1:12" ht="16.5" customHeight="1">
      <c r="A34" s="8" t="s">
        <v>52</v>
      </c>
      <c r="B34" s="5" t="s">
        <v>27</v>
      </c>
      <c r="C34" s="11"/>
      <c r="D34" s="11"/>
      <c r="E34" s="11"/>
      <c r="F34" s="11"/>
      <c r="G34" s="24">
        <v>0</v>
      </c>
      <c r="H34" s="24">
        <f t="shared" si="2"/>
        <v>0</v>
      </c>
      <c r="I34" s="24">
        <v>0</v>
      </c>
      <c r="J34" s="70">
        <f t="shared" si="4"/>
        <v>0</v>
      </c>
      <c r="K34" s="77">
        <v>0</v>
      </c>
      <c r="L34" s="44">
        <v>0</v>
      </c>
    </row>
    <row r="35" spans="1:12" ht="19.5" customHeight="1">
      <c r="A35" s="8" t="s">
        <v>53</v>
      </c>
      <c r="B35" s="5" t="s">
        <v>69</v>
      </c>
      <c r="C35" s="11"/>
      <c r="D35" s="11"/>
      <c r="E35" s="11"/>
      <c r="F35" s="11"/>
      <c r="G35" s="24">
        <v>0</v>
      </c>
      <c r="H35" s="24">
        <f t="shared" si="2"/>
        <v>0</v>
      </c>
      <c r="I35" s="24">
        <v>0</v>
      </c>
      <c r="J35" s="70">
        <f t="shared" si="4"/>
        <v>0</v>
      </c>
      <c r="K35" s="77">
        <v>0</v>
      </c>
      <c r="L35" s="44">
        <v>0</v>
      </c>
    </row>
    <row r="36" spans="1:13" ht="33" customHeight="1">
      <c r="A36" s="13">
        <v>9</v>
      </c>
      <c r="B36" s="14" t="s">
        <v>28</v>
      </c>
      <c r="C36" s="30">
        <f>C27+C28+C29</f>
        <v>14548.75</v>
      </c>
      <c r="D36" s="30">
        <f>D27+D28+D29</f>
        <v>11.103034326968572</v>
      </c>
      <c r="E36" s="30">
        <f>E27+E28+E29</f>
        <v>16634.06</v>
      </c>
      <c r="F36" s="30">
        <f>F27+F28+F29</f>
        <v>13.93359077240097</v>
      </c>
      <c r="G36" s="30">
        <f>G27+G28+G29</f>
        <v>18966.339999999997</v>
      </c>
      <c r="H36" s="30">
        <f t="shared" si="2"/>
        <v>14.492946983937765</v>
      </c>
      <c r="I36" s="30">
        <f>I29+I28+I27</f>
        <v>24435.452350875315</v>
      </c>
      <c r="J36" s="66">
        <f>ROUND(I36/I37,2)</f>
        <v>20.47</v>
      </c>
      <c r="K36" s="78">
        <v>32624.522350875315</v>
      </c>
      <c r="L36" s="64">
        <v>27.32806924960866</v>
      </c>
      <c r="M36" s="33"/>
    </row>
    <row r="37" spans="1:12" ht="32.25" customHeight="1">
      <c r="A37" s="13">
        <v>10</v>
      </c>
      <c r="B37" s="14" t="s">
        <v>54</v>
      </c>
      <c r="C37" s="26">
        <f>SUM(C38:C41)</f>
        <v>1310.3400000000001</v>
      </c>
      <c r="D37" s="17"/>
      <c r="E37" s="26">
        <f>SUM(E38:E41)</f>
        <v>1193.81</v>
      </c>
      <c r="F37" s="17"/>
      <c r="G37" s="26">
        <v>1308.66</v>
      </c>
      <c r="H37" s="17"/>
      <c r="I37" s="30">
        <f>SUM(I38:I40)</f>
        <v>1193.81</v>
      </c>
      <c r="J37" s="53"/>
      <c r="K37" s="75">
        <v>1193.81</v>
      </c>
      <c r="L37" s="41"/>
    </row>
    <row r="38" spans="1:12" ht="15.75" hidden="1" thickBot="1">
      <c r="A38" s="7" t="s">
        <v>55</v>
      </c>
      <c r="B38" s="5" t="s">
        <v>29</v>
      </c>
      <c r="C38" s="10">
        <v>979.32</v>
      </c>
      <c r="D38" s="11"/>
      <c r="E38" s="6">
        <v>906.65</v>
      </c>
      <c r="F38" s="11"/>
      <c r="G38" s="34">
        <v>951.88</v>
      </c>
      <c r="H38" s="11"/>
      <c r="I38" s="6">
        <f>'[1]Лист1'!$I$30</f>
        <v>906.65</v>
      </c>
      <c r="J38" s="54"/>
      <c r="K38" s="42">
        <v>906.65</v>
      </c>
      <c r="L38" s="41"/>
    </row>
    <row r="39" spans="1:12" ht="17.25" customHeight="1" hidden="1" thickBot="1">
      <c r="A39" s="7" t="s">
        <v>56</v>
      </c>
      <c r="B39" s="5" t="s">
        <v>30</v>
      </c>
      <c r="C39" s="6">
        <v>80.65</v>
      </c>
      <c r="D39" s="11"/>
      <c r="E39" s="6">
        <v>75.47</v>
      </c>
      <c r="F39" s="11"/>
      <c r="G39" s="34">
        <v>80.69</v>
      </c>
      <c r="H39" s="11"/>
      <c r="I39" s="6">
        <f>'[1]Лист1'!$I$31</f>
        <v>75.47</v>
      </c>
      <c r="J39" s="54"/>
      <c r="K39" s="42">
        <v>75.47</v>
      </c>
      <c r="L39" s="41"/>
    </row>
    <row r="40" spans="1:12" ht="15.75" hidden="1" thickBot="1">
      <c r="A40" s="7" t="s">
        <v>57</v>
      </c>
      <c r="B40" s="5" t="s">
        <v>31</v>
      </c>
      <c r="C40" s="6">
        <v>250.37</v>
      </c>
      <c r="D40" s="11"/>
      <c r="E40" s="6">
        <v>211.69</v>
      </c>
      <c r="F40" s="11"/>
      <c r="G40" s="34">
        <f>275.25+0.78</f>
        <v>276.03</v>
      </c>
      <c r="H40" s="11"/>
      <c r="I40" s="6">
        <f>'[1]Лист1'!$I$32</f>
        <v>211.69</v>
      </c>
      <c r="J40" s="54"/>
      <c r="K40" s="42">
        <v>211.69</v>
      </c>
      <c r="L40" s="41"/>
    </row>
    <row r="41" spans="1:12" ht="33" customHeight="1" hidden="1">
      <c r="A41" s="7" t="s">
        <v>58</v>
      </c>
      <c r="B41" s="5" t="s">
        <v>32</v>
      </c>
      <c r="C41" s="6"/>
      <c r="D41" s="11"/>
      <c r="E41" s="6"/>
      <c r="F41" s="11"/>
      <c r="G41" s="6"/>
      <c r="H41" s="11"/>
      <c r="I41" s="6"/>
      <c r="J41" s="54"/>
      <c r="K41" s="57"/>
      <c r="L41" s="41"/>
    </row>
    <row r="42" spans="1:12" ht="18.75" customHeight="1">
      <c r="A42" s="13">
        <v>11</v>
      </c>
      <c r="B42" s="14" t="s">
        <v>33</v>
      </c>
      <c r="C42" s="17"/>
      <c r="D42" s="25">
        <f>D36</f>
        <v>11.103034326968572</v>
      </c>
      <c r="E42" s="17"/>
      <c r="F42" s="25">
        <f>F36</f>
        <v>13.93359077240097</v>
      </c>
      <c r="G42" s="17"/>
      <c r="H42" s="25">
        <f>H36</f>
        <v>14.492946983937765</v>
      </c>
      <c r="I42" s="17"/>
      <c r="J42" s="51">
        <f>J36</f>
        <v>20.47</v>
      </c>
      <c r="K42" s="17"/>
      <c r="L42" s="75">
        <v>27.32806924960866</v>
      </c>
    </row>
    <row r="43" spans="1:12" ht="15">
      <c r="A43" s="12"/>
      <c r="B43" s="2"/>
      <c r="C43" s="2"/>
      <c r="D43" s="2"/>
      <c r="E43" s="2"/>
      <c r="F43" s="2"/>
      <c r="G43" s="2"/>
      <c r="H43" s="2"/>
      <c r="I43" s="2"/>
      <c r="J43" s="63">
        <f>J42*1.2</f>
        <v>24.563999999999997</v>
      </c>
      <c r="L43" s="33"/>
    </row>
    <row r="44" spans="1:11" ht="29.25" customHeight="1">
      <c r="A44" s="91" t="s">
        <v>76</v>
      </c>
      <c r="B44" s="91"/>
      <c r="C44" s="79"/>
      <c r="D44" s="92" t="s">
        <v>61</v>
      </c>
      <c r="E44" s="92"/>
      <c r="F44" s="79"/>
      <c r="G44" s="79"/>
      <c r="H44" s="79"/>
      <c r="I44" s="93" t="s">
        <v>70</v>
      </c>
      <c r="J44" s="93"/>
      <c r="K44" s="79" t="s">
        <v>70</v>
      </c>
    </row>
    <row r="45" spans="1:10" ht="25.5" customHeight="1">
      <c r="A45" s="86"/>
      <c r="B45" s="86"/>
      <c r="C45" s="2"/>
      <c r="D45" s="86" t="s">
        <v>35</v>
      </c>
      <c r="E45" s="86"/>
      <c r="F45" s="2"/>
      <c r="G45" s="2"/>
      <c r="H45" s="2"/>
      <c r="I45" s="86" t="s">
        <v>36</v>
      </c>
      <c r="J45" s="86"/>
    </row>
    <row r="46" ht="15">
      <c r="A46" s="1"/>
    </row>
    <row r="56" ht="12.75">
      <c r="Q56" t="s">
        <v>62</v>
      </c>
    </row>
  </sheetData>
  <sheetProtection/>
  <mergeCells count="17">
    <mergeCell ref="C4:F4"/>
    <mergeCell ref="G7:J7"/>
    <mergeCell ref="A8:A10"/>
    <mergeCell ref="B8:B10"/>
    <mergeCell ref="C8:F8"/>
    <mergeCell ref="G8:H9"/>
    <mergeCell ref="I8:J9"/>
    <mergeCell ref="A45:B45"/>
    <mergeCell ref="D45:E45"/>
    <mergeCell ref="I45:J45"/>
    <mergeCell ref="A5:L6"/>
    <mergeCell ref="K8:L9"/>
    <mergeCell ref="C9:D9"/>
    <mergeCell ref="E9:F9"/>
    <mergeCell ref="A44:B44"/>
    <mergeCell ref="D44:E44"/>
    <mergeCell ref="I44:J44"/>
  </mergeCells>
  <printOptions/>
  <pageMargins left="0.7086614173228347" right="0.15748031496062992" top="0.31496062992125984" bottom="0.2755905511811024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2023-12-26T10:21:50Z</cp:lastPrinted>
  <dcterms:created xsi:type="dcterms:W3CDTF">2019-05-27T08:54:51Z</dcterms:created>
  <dcterms:modified xsi:type="dcterms:W3CDTF">2024-01-16T11:09:00Z</dcterms:modified>
  <cp:category/>
  <cp:version/>
  <cp:contentType/>
  <cp:contentStatus/>
</cp:coreProperties>
</file>